
<file path=[Content_Types].xml><?xml version="1.0" encoding="utf-8"?>
<Types xmlns="http://schemas.openxmlformats.org/package/2006/content-types">
  <Default Extension="vml" ContentType="application/vnd.openxmlformats-officedocument.vmlDrawing"/>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770" windowHeight="8385" tabRatio="936" firstSheet="4" activeTab="18"/>
  </bookViews>
  <sheets>
    <sheet name="目录 (全) (2)" sheetId="849" state="hidden" r:id="rId1"/>
    <sheet name="目录 (全) (3)" sheetId="850" state="hidden" r:id="rId2"/>
    <sheet name="目录 (人大)" sheetId="896" state="hidden" r:id="rId3"/>
    <sheet name="目录 (全) (4)" sheetId="851" state="hidden" r:id="rId4"/>
    <sheet name="目录" sheetId="932" r:id="rId5"/>
    <sheet name="表1" sheetId="930" r:id="rId6"/>
    <sheet name="表2" sheetId="931" r:id="rId7"/>
    <sheet name="表3" sheetId="822" r:id="rId8"/>
    <sheet name="表4" sheetId="13" r:id="rId9"/>
    <sheet name="表5" sheetId="675" r:id="rId10"/>
    <sheet name="表6" sheetId="545" r:id="rId11"/>
    <sheet name="表6说明" sheetId="913" r:id="rId12"/>
    <sheet name="表7" sheetId="676" r:id="rId13"/>
    <sheet name="表17（原表15）" sheetId="886" state="hidden" r:id="rId14"/>
    <sheet name="表18 -1" sheetId="900" state="hidden" r:id="rId15"/>
    <sheet name="表18 -1 (2)" sheetId="905" state="hidden" r:id="rId16"/>
    <sheet name="表18 -1 (3)" sheetId="906" state="hidden" r:id="rId17"/>
    <sheet name="表8" sheetId="755" r:id="rId18"/>
    <sheet name="表8说明" sheetId="914" r:id="rId19"/>
    <sheet name="表9" sheetId="926" r:id="rId20"/>
    <sheet name="表10" sheetId="855" r:id="rId21"/>
    <sheet name="表11" sheetId="891" r:id="rId22"/>
    <sheet name="表12" sheetId="892" r:id="rId23"/>
    <sheet name="表13" sheetId="829" r:id="rId24"/>
    <sheet name="表14" sheetId="830" r:id="rId25"/>
    <sheet name="表15" sheetId="833" r:id="rId26"/>
    <sheet name="表39-1" sheetId="898" state="hidden" r:id="rId27"/>
    <sheet name="表39-1 (2)" sheetId="907" state="hidden" r:id="rId28"/>
    <sheet name="表39-1 (3)" sheetId="908" state="hidden" r:id="rId29"/>
    <sheet name="表16" sheetId="922" r:id="rId30"/>
    <sheet name="表17" sheetId="856" r:id="rId31"/>
    <sheet name="表18" sheetId="841" r:id="rId32"/>
    <sheet name="表19" sheetId="842" r:id="rId33"/>
    <sheet name="表20" sheetId="843" r:id="rId34"/>
    <sheet name="表21" sheetId="844" r:id="rId35"/>
    <sheet name="表22" sheetId="860" r:id="rId36"/>
    <sheet name="表23" sheetId="861" r:id="rId37"/>
    <sheet name="表24" sheetId="864" r:id="rId38"/>
    <sheet name="表25" sheetId="865" r:id="rId39"/>
    <sheet name="表78（专项）" sheetId="894" state="hidden" r:id="rId40"/>
    <sheet name="表79（计划）" sheetId="895" state="hidden" r:id="rId41"/>
    <sheet name="Sheet6" sheetId="899" state="hidden" r:id="rId42"/>
    <sheet name="表20（原18）" sheetId="549" state="hidden" r:id="rId43"/>
    <sheet name="表21（原19）" sheetId="679" state="hidden" r:id="rId44"/>
    <sheet name="表22(原20）" sheetId="551" state="hidden" r:id="rId45"/>
  </sheets>
  <definedNames>
    <definedName name="_xlnm._FilterDatabase" localSheetId="40" hidden="1">'表79（计划）'!$A$5:$Q$139</definedName>
    <definedName name="_xlnm._FilterDatabase" localSheetId="20" hidden="1">表10!$A$5:$IP$10</definedName>
    <definedName name="_xlnm._FilterDatabase" localSheetId="23" hidden="1">表13!$A$4:$B$14</definedName>
    <definedName name="_xlnm._FilterDatabase" localSheetId="24" hidden="1">表14!$A$4:$B$25</definedName>
    <definedName name="_xlnm._FilterDatabase" localSheetId="25" hidden="1">表15!$A$6:$B$17</definedName>
    <definedName name="_xlnm._FilterDatabase" localSheetId="30" hidden="1">表17!$A$5:$IQ$12</definedName>
    <definedName name="_xlnm._FilterDatabase" localSheetId="13" hidden="1">'表17（原表15）'!$A$4:$AB$305</definedName>
    <definedName name="_xlnm._FilterDatabase" localSheetId="42" hidden="1">'表20（原18）'!$A$6:$T$34</definedName>
    <definedName name="_xlnm._FilterDatabase" localSheetId="43" hidden="1">'表21（原19）'!$4:$214</definedName>
    <definedName name="_xlnm._FilterDatabase" localSheetId="7" hidden="1">表3!#REF!</definedName>
    <definedName name="_xlnm._FilterDatabase" localSheetId="8" hidden="1">表4!$A$4:$B$35</definedName>
    <definedName name="_xlnm._FilterDatabase" localSheetId="9" hidden="1">表5!$A$5:$B$71</definedName>
    <definedName name="_xlnm._FilterDatabase" localSheetId="10" hidden="1">表6!$5:$79</definedName>
    <definedName name="_xlnm._FilterDatabase" localSheetId="12" hidden="1">表7!$A$4:$B$35</definedName>
    <definedName name="_xlnm._FilterDatabase" localSheetId="4" hidden="1">目录!#REF!</definedName>
    <definedName name="_xlnm._FilterDatabase" localSheetId="0" hidden="1">'目录 (全) (2)'!$A$3:$F$3</definedName>
    <definedName name="_xlnm._FilterDatabase" localSheetId="1" hidden="1">'目录 (全) (3)'!$A$2:$P$103</definedName>
    <definedName name="_xlnm._FilterDatabase" localSheetId="3" hidden="1">'目录 (全) (4)'!$A$4:$K$101</definedName>
    <definedName name="_xlnm._FilterDatabase" localSheetId="2" hidden="1">'目录 (人大)'!$A$4:$K$102</definedName>
    <definedName name="_Order1" hidden="1">255</definedName>
    <definedName name="_Order2" hidden="1">255</definedName>
    <definedName name="aa" localSheetId="5">#REF!</definedName>
    <definedName name="aa" localSheetId="20">#REF!</definedName>
    <definedName name="aa" localSheetId="21">#REF!</definedName>
    <definedName name="aa" localSheetId="22">#REF!</definedName>
    <definedName name="aa" localSheetId="30">#REF!</definedName>
    <definedName name="aa" localSheetId="31">#REF!</definedName>
    <definedName name="aa" localSheetId="6">#REF!</definedName>
    <definedName name="aa" localSheetId="34">#REF!</definedName>
    <definedName name="aa" localSheetId="43">#REF!</definedName>
    <definedName name="aa" localSheetId="35">#REF!</definedName>
    <definedName name="aa" localSheetId="36">#REF!</definedName>
    <definedName name="aa" localSheetId="37">#REF!</definedName>
    <definedName name="aa" localSheetId="38">#REF!</definedName>
    <definedName name="aa" localSheetId="17">#REF!</definedName>
    <definedName name="aa" localSheetId="4">#REF!</definedName>
    <definedName name="aa" localSheetId="0">#REF!</definedName>
    <definedName name="aa" localSheetId="1">#REF!</definedName>
    <definedName name="aa" localSheetId="3">#REF!</definedName>
    <definedName name="aa" localSheetId="2">#REF!</definedName>
    <definedName name="aa">#REF!</definedName>
    <definedName name="aaaagfdsafsd">#N/A</definedName>
    <definedName name="AccessDatabase" hidden="1">"D:\文_件\省长专项\2000省长专项审批.mdb"</definedName>
    <definedName name="addsdsads">#N/A</definedName>
    <definedName name="adsafs">#N/A</definedName>
    <definedName name="adsdsaas">#N/A</definedName>
    <definedName name="agasdgaksdk">#N/A</definedName>
    <definedName name="agsdsawae">#N/A</definedName>
    <definedName name="ajgfdajfajd">#N/A</definedName>
    <definedName name="asda">#N/A</definedName>
    <definedName name="asdfas">#N/A</definedName>
    <definedName name="asdfasf">#N/A</definedName>
    <definedName name="asdfkaskfda">#N/A</definedName>
    <definedName name="asdg\">#N/A</definedName>
    <definedName name="asdga">#N/A</definedName>
    <definedName name="asdgadsf">#N/A</definedName>
    <definedName name="asdgadsfa">#N/A</definedName>
    <definedName name="asdgas">#N/A</definedName>
    <definedName name="asdgasdfc">#N/A</definedName>
    <definedName name="asdgasfd">#N/A</definedName>
    <definedName name="asdgf">#N/A</definedName>
    <definedName name="asdgfdsafa">#N/A</definedName>
    <definedName name="asdgha">#N/A</definedName>
    <definedName name="asfdfdsfdsg">#N/A</definedName>
    <definedName name="asfdfdw">#N/A</definedName>
    <definedName name="asfsfga">#N/A</definedName>
    <definedName name="asgafaf">#N/A</definedName>
    <definedName name="asgasfda">#N/A</definedName>
    <definedName name="asgasfdaf">#N/A</definedName>
    <definedName name="asgasfdsad">#N/A</definedName>
    <definedName name="asjfda">#N/A</definedName>
    <definedName name="da">#N/A</definedName>
    <definedName name="dadaf">#N/A</definedName>
    <definedName name="dads">#N/A</definedName>
    <definedName name="daggaga">#N/A</definedName>
    <definedName name="dasdfasd">#N/A</definedName>
    <definedName name="Database" localSheetId="5">#REF!</definedName>
    <definedName name="Database" localSheetId="20">#REF!</definedName>
    <definedName name="Database" localSheetId="21">#REF!</definedName>
    <definedName name="Database" localSheetId="22">#REF!</definedName>
    <definedName name="Database" localSheetId="23">#REF!</definedName>
    <definedName name="Database" localSheetId="24">#REF!</definedName>
    <definedName name="Database" localSheetId="30">#REF!</definedName>
    <definedName name="Database" localSheetId="31">#REF!</definedName>
    <definedName name="Database" localSheetId="6">#REF!</definedName>
    <definedName name="Database" localSheetId="34">#REF!</definedName>
    <definedName name="Database" localSheetId="43">#REF!</definedName>
    <definedName name="Database" localSheetId="35">#REF!</definedName>
    <definedName name="Database" localSheetId="36">#REF!</definedName>
    <definedName name="Database" localSheetId="37">#REF!</definedName>
    <definedName name="Database" localSheetId="38">#REF!</definedName>
    <definedName name="Database" localSheetId="7">#REF!</definedName>
    <definedName name="Database" localSheetId="9">#REF!</definedName>
    <definedName name="Database" localSheetId="10">#REF!</definedName>
    <definedName name="Database" localSheetId="12">#REF!</definedName>
    <definedName name="Database" localSheetId="17">#REF!</definedName>
    <definedName name="Database" localSheetId="4">#REF!</definedName>
    <definedName name="Database" localSheetId="0">#REF!</definedName>
    <definedName name="Database" localSheetId="1">#REF!</definedName>
    <definedName name="Database" localSheetId="3">#REF!</definedName>
    <definedName name="Database" localSheetId="2">#REF!</definedName>
    <definedName name="Database">#REF!</definedName>
    <definedName name="database2" localSheetId="5">#REF!</definedName>
    <definedName name="database2" localSheetId="6">#REF!</definedName>
    <definedName name="database2" localSheetId="4">#REF!</definedName>
    <definedName name="database2">#REF!</definedName>
    <definedName name="database3" localSheetId="5">#REF!</definedName>
    <definedName name="database3" localSheetId="6">#REF!</definedName>
    <definedName name="database3" localSheetId="4">#REF!</definedName>
    <definedName name="database3">#REF!</definedName>
    <definedName name="dd">#N/A</definedName>
    <definedName name="ddad">#N/A</definedName>
    <definedName name="ddagagsgdsa">#N/A</definedName>
    <definedName name="dddsaga">#N/A</definedName>
    <definedName name="dddsagsa">#N/A</definedName>
    <definedName name="ddsadafs">#N/A</definedName>
    <definedName name="ddsass">#N/A</definedName>
    <definedName name="dfadfsfds">#N/A</definedName>
    <definedName name="dfadsaf">#N/A</definedName>
    <definedName name="dfadsas">#N/A</definedName>
    <definedName name="dfasfw">#N/A</definedName>
    <definedName name="dfasggasf">#N/A</definedName>
    <definedName name="dfaxc">#N/A</definedName>
    <definedName name="dfjajsfd">#N/A</definedName>
    <definedName name="dfwaa">#N/A</definedName>
    <definedName name="dgadsfd">#N/A</definedName>
    <definedName name="dgafk">#N/A</definedName>
    <definedName name="dgafsj">#N/A</definedName>
    <definedName name="dgah">#N/A</definedName>
    <definedName name="dgasdfa">#N/A</definedName>
    <definedName name="dgasdhf">#N/A</definedName>
    <definedName name="dghadfha">#N/A</definedName>
    <definedName name="dghadhf">#N/A</definedName>
    <definedName name="dgkgfkdsafka">#N/A</definedName>
    <definedName name="djfadsjf">#N/A</definedName>
    <definedName name="djfajdsf">#N/A</definedName>
    <definedName name="djfajdsfj">#N/A</definedName>
    <definedName name="djfjadsfja">#N/A</definedName>
    <definedName name="djfjadsjfw">#N/A</definedName>
    <definedName name="djfjdafjas">#N/A</definedName>
    <definedName name="djfjdafsja">#N/A</definedName>
    <definedName name="djfjdsafjs">#N/A</definedName>
    <definedName name="djfjdsaj">#N/A</definedName>
    <definedName name="djjdjjd">#N/A</definedName>
    <definedName name="djjjafjas">#N/A</definedName>
    <definedName name="djllfjasfd">#N/A</definedName>
    <definedName name="drafd">#N/A</definedName>
    <definedName name="dsaasagf">#N/A</definedName>
    <definedName name="dsadsadsa">#N/A</definedName>
    <definedName name="dsadsafag">#N/A</definedName>
    <definedName name="dsadshf">#N/A</definedName>
    <definedName name="dsafdfdgas">#N/A</definedName>
    <definedName name="dsafdfdsfds">#N/A</definedName>
    <definedName name="dsafdsafdsa">#N/A</definedName>
    <definedName name="dsaffdsa">#N/A</definedName>
    <definedName name="dsagagw">#N/A</definedName>
    <definedName name="dsagas">#N/A</definedName>
    <definedName name="dsagasfwq">#N/A</definedName>
    <definedName name="dsagqf">#N/A</definedName>
    <definedName name="dsccc">#N/A</definedName>
    <definedName name="dsdaa">#N/A</definedName>
    <definedName name="dsdsaddsa">#N/A</definedName>
    <definedName name="dsdsagggf">#N/A</definedName>
    <definedName name="dsfacx">#N/A</definedName>
    <definedName name="dsfag">#N/A</definedName>
    <definedName name="dsfasf">#N/A</definedName>
    <definedName name="dsfdcc">#N/A</definedName>
    <definedName name="dsfdsaga">#N/A</definedName>
    <definedName name="dsffadsgad">#N/A</definedName>
    <definedName name="dsffdsafdas">#N/A</definedName>
    <definedName name="dsfggsa">#N/A</definedName>
    <definedName name="dsfkadskf">#N/A</definedName>
    <definedName name="dsfwfxx">#N/A</definedName>
    <definedName name="dsgadsfa">#N/A</definedName>
    <definedName name="dsgafsafd">#N/A</definedName>
    <definedName name="dsgagas">#N/A</definedName>
    <definedName name="dsgasdf">#N/A</definedName>
    <definedName name="dsgdas">#N/A</definedName>
    <definedName name="dsgdsagfdsag">#N/A</definedName>
    <definedName name="dsggasfd">#N/A</definedName>
    <definedName name="dsggassddd">#N/A</definedName>
    <definedName name="dsjgakdsf">#N/A</definedName>
    <definedName name="dssasaww">#N/A</definedName>
    <definedName name="fdsafdsafdsa">#N/A</definedName>
    <definedName name="fdsafdsafdsfdsa">#N/A</definedName>
    <definedName name="fdsafdsfdsafdsa">#N/A</definedName>
    <definedName name="fdsfdsafdcdx">#N/A</definedName>
    <definedName name="fdsfdsafdfdsa">#N/A</definedName>
    <definedName name="ffdfdsaafds">#N/A</definedName>
    <definedName name="fjafjs">#N/A</definedName>
    <definedName name="fjajsfdja">#N/A</definedName>
    <definedName name="fjdajsdjfa">#N/A</definedName>
    <definedName name="fjjafsjaj">#N/A</definedName>
    <definedName name="fsa">#N/A</definedName>
    <definedName name="fsafffdsfdsa">#N/A</definedName>
    <definedName name="fsafsdfdsa">#N/A</definedName>
    <definedName name="gadsfawe">#N/A</definedName>
    <definedName name="gafsafas">#N/A</definedName>
    <definedName name="gagssd">#N/A</definedName>
    <definedName name="gasdgfasgas">#N/A</definedName>
    <definedName name="gfagajfas">#N/A</definedName>
    <definedName name="ggasfdasf">#N/A</definedName>
    <definedName name="jdfajsfdj">#N/A</definedName>
    <definedName name="jdjfadsjf">#N/A</definedName>
    <definedName name="jjgajsdfjasd">#N/A</definedName>
    <definedName name="kdfkasj">#N/A</definedName>
    <definedName name="kgak">#N/A</definedName>
    <definedName name="_xlnm.Print_Area" localSheetId="20">表10!$A$1:$C$10</definedName>
    <definedName name="_xlnm.Print_Area" localSheetId="21">表11!$A$1:$B$11</definedName>
    <definedName name="_xlnm.Print_Area" localSheetId="22">表12!$A$1:$B$18</definedName>
    <definedName name="_xlnm.Print_Area" localSheetId="23">表13!$A$1:$B$13</definedName>
    <definedName name="_xlnm.Print_Area" localSheetId="24">表14!$A$1:$B$31</definedName>
    <definedName name="_xlnm.Print_Area" localSheetId="25">表15!$A$1:$B$17</definedName>
    <definedName name="_xlnm.Print_Area" localSheetId="30">表17!$A$1:$C$12</definedName>
    <definedName name="_xlnm.Print_Area" localSheetId="13">'表17（原表15）'!$A$1:$B$222</definedName>
    <definedName name="_xlnm.Print_Area" localSheetId="31">表18!$A$1:$B$21</definedName>
    <definedName name="_xlnm.Print_Area" localSheetId="14">'表18 -1'!$A$1:$I$18</definedName>
    <definedName name="_xlnm.Print_Area" localSheetId="15">'表18 -1 (2)'!$A$1:$I$18</definedName>
    <definedName name="_xlnm.Print_Area" localSheetId="16">'表18 -1 (3)'!$A$1:$I$18</definedName>
    <definedName name="_xlnm.Print_Area" localSheetId="32">表19!$A$1:$B$19</definedName>
    <definedName name="_xlnm.Print_Area" localSheetId="6">表2!$A$1:$B$32</definedName>
    <definedName name="_xlnm.Print_Area" localSheetId="33">表20!$A$1:$B$17</definedName>
    <definedName name="_xlnm.Print_Area" localSheetId="42">'表20（原18）'!$A$1:$G$35</definedName>
    <definedName name="_xlnm.Print_Area" localSheetId="34">表21!$A$1:$B$18</definedName>
    <definedName name="_xlnm.Print_Area" localSheetId="43">'表21（原19）'!$A$1:$D$225</definedName>
    <definedName name="_xlnm.Print_Area" localSheetId="35">表22!$A$1:$B$41</definedName>
    <definedName name="_xlnm.Print_Area" localSheetId="44">'表22(原20）'!$A$1:$D$18</definedName>
    <definedName name="_xlnm.Print_Area" localSheetId="36">表23!$A$1:$B$23</definedName>
    <definedName name="_xlnm.Print_Area" localSheetId="37">表24!$A$1:$B$41</definedName>
    <definedName name="_xlnm.Print_Area" localSheetId="38">表25!$A$1:$B$50</definedName>
    <definedName name="_xlnm.Print_Area" localSheetId="7">表3!$A$1:$B$36</definedName>
    <definedName name="_xlnm.Print_Area" localSheetId="26">'表39-1'!$A$1:$I$16</definedName>
    <definedName name="_xlnm.Print_Area" localSheetId="27">'表39-1 (2)'!$A$1:$I$16</definedName>
    <definedName name="_xlnm.Print_Area" localSheetId="28">'表39-1 (3)'!$A$1:$I$16</definedName>
    <definedName name="_xlnm.Print_Area" localSheetId="8">表4!$A$1:$B$35</definedName>
    <definedName name="_xlnm.Print_Area" localSheetId="9">表5!$A$1:$B$71</definedName>
    <definedName name="_xlnm.Print_Area" localSheetId="10">表6!$A$1:$B$77</definedName>
    <definedName name="_xlnm.Print_Area" localSheetId="12">表7!$A$1:$B$37</definedName>
    <definedName name="_xlnm.Print_Area" localSheetId="39">'表78（专项）'!$A$1:$G$18</definedName>
    <definedName name="_xlnm.Print_Area" localSheetId="40">'表79（计划）'!$A$1:$H$139</definedName>
    <definedName name="_xlnm.Print_Area" localSheetId="17">表8!$A$1:$C$11</definedName>
    <definedName name="_xlnm.Print_Area" localSheetId="19">表9!$A$1:$E$11</definedName>
    <definedName name="_xlnm.Print_Area" localSheetId="4">目录!#REF!</definedName>
    <definedName name="_xlnm.Print_Area" localSheetId="0">'目录 (全) (2)'!$A$1:$F$93</definedName>
    <definedName name="_xlnm.Print_Area" localSheetId="1">'目录 (全) (3)'!$A$1:$H$103</definedName>
    <definedName name="_xlnm.Print_Area" localSheetId="3">'目录 (全) (4)'!$A$1:$I$101</definedName>
    <definedName name="_xlnm.Print_Area" localSheetId="2">'目录 (人大)'!$A$1:$I$103</definedName>
    <definedName name="_xlnm.Print_Area">#REF!</definedName>
    <definedName name="_xlnm.Print_Titles" localSheetId="5">表1!$1:$4</definedName>
    <definedName name="_xlnm.Print_Titles" localSheetId="20">表10!$1:$5</definedName>
    <definedName name="_xlnm.Print_Titles" localSheetId="21">表11!$1:$4</definedName>
    <definedName name="_xlnm.Print_Titles" localSheetId="22">表12!$1:$4</definedName>
    <definedName name="_xlnm.Print_Titles" localSheetId="23">表13!$1:$4</definedName>
    <definedName name="_xlnm.Print_Titles" localSheetId="24">表14!$1:$4</definedName>
    <definedName name="_xlnm.Print_Titles" localSheetId="25">表15!$1:$4</definedName>
    <definedName name="_xlnm.Print_Titles" localSheetId="30">表17!$1:$5</definedName>
    <definedName name="_xlnm.Print_Titles" localSheetId="13">'表17（原表15）'!$1:$4</definedName>
    <definedName name="_xlnm.Print_Titles" localSheetId="14">'表18 -1'!$A:$A,'表18 -1'!$2:$2</definedName>
    <definedName name="_xlnm.Print_Titles" localSheetId="15">'表18 -1 (2)'!$A:$A,'表18 -1 (2)'!$2:$2</definedName>
    <definedName name="_xlnm.Print_Titles" localSheetId="16">'表18 -1 (3)'!$A:$A,'表18 -1 (3)'!$2:$2</definedName>
    <definedName name="_xlnm.Print_Titles" localSheetId="6">表2!$1:$4</definedName>
    <definedName name="_xlnm.Print_Titles" localSheetId="42">'表20（原18）'!$1:$6</definedName>
    <definedName name="_xlnm.Print_Titles" localSheetId="43">'表21（原19）'!$1:$4</definedName>
    <definedName name="_xlnm.Print_Titles" localSheetId="35">表22!$1:$4</definedName>
    <definedName name="_xlnm.Print_Titles" localSheetId="44">'表22(原20）'!$1:$4</definedName>
    <definedName name="_xlnm.Print_Titles" localSheetId="36">表23!$1:$4</definedName>
    <definedName name="_xlnm.Print_Titles" localSheetId="37">表24!$1:$4</definedName>
    <definedName name="_xlnm.Print_Titles" localSheetId="38">表25!$1:$4</definedName>
    <definedName name="_xlnm.Print_Titles" localSheetId="7">表3!$1:$4</definedName>
    <definedName name="_xlnm.Print_Titles" localSheetId="26">'表39-1'!$2:$2</definedName>
    <definedName name="_xlnm.Print_Titles" localSheetId="27">'表39-1 (2)'!$2:$2</definedName>
    <definedName name="_xlnm.Print_Titles" localSheetId="28">'表39-1 (3)'!$2:$2</definedName>
    <definedName name="_xlnm.Print_Titles" localSheetId="8">表4!$1:$4</definedName>
    <definedName name="_xlnm.Print_Titles" localSheetId="9">表5!$1:$4</definedName>
    <definedName name="_xlnm.Print_Titles" localSheetId="10">表6!$1:$4</definedName>
    <definedName name="_xlnm.Print_Titles" localSheetId="12">表7!$1:$4</definedName>
    <definedName name="_xlnm.Print_Titles" localSheetId="40">'表79（计划）'!$1:$4</definedName>
    <definedName name="_xlnm.Print_Titles" localSheetId="17">表8!$1:$4</definedName>
    <definedName name="_xlnm.Print_Titles" localSheetId="0">'目录 (全) (2)'!$1:$1</definedName>
    <definedName name="_xlnm.Print_Titles" localSheetId="1">'目录 (全) (3)'!$1:$1</definedName>
    <definedName name="_xlnm.Print_Titles" localSheetId="3">'目录 (全) (4)'!$1:$1</definedName>
    <definedName name="_xlnm.Print_Titles" localSheetId="2">'目录 (人大)'!$1:$1</definedName>
    <definedName name="_xlnm.Print_Titles">#N/A</definedName>
    <definedName name="quan" localSheetId="5">#REF!</definedName>
    <definedName name="quan" localSheetId="20">#REF!</definedName>
    <definedName name="quan" localSheetId="21">#REF!</definedName>
    <definedName name="quan" localSheetId="22">#REF!</definedName>
    <definedName name="quan" localSheetId="30">#REF!</definedName>
    <definedName name="quan" localSheetId="31">#REF!</definedName>
    <definedName name="quan" localSheetId="6">#REF!</definedName>
    <definedName name="quan" localSheetId="34">#REF!</definedName>
    <definedName name="quan" localSheetId="43">#REF!</definedName>
    <definedName name="quan" localSheetId="35">#REF!</definedName>
    <definedName name="quan" localSheetId="36">#REF!</definedName>
    <definedName name="quan" localSheetId="37">#REF!</definedName>
    <definedName name="quan" localSheetId="38">#REF!</definedName>
    <definedName name="quan" localSheetId="7">#REF!</definedName>
    <definedName name="quan" localSheetId="9">#REF!</definedName>
    <definedName name="quan" localSheetId="10">#REF!</definedName>
    <definedName name="quan" localSheetId="12">#REF!</definedName>
    <definedName name="quan" localSheetId="17">#REF!</definedName>
    <definedName name="quan" localSheetId="4">#REF!</definedName>
    <definedName name="quan" localSheetId="0">#REF!</definedName>
    <definedName name="quan" localSheetId="1">#REF!</definedName>
    <definedName name="quan" localSheetId="3">#REF!</definedName>
    <definedName name="quan" localSheetId="2">#REF!</definedName>
    <definedName name="quan">#REF!</definedName>
    <definedName name="saagasf">#N/A</definedName>
    <definedName name="sadfaffdas">#N/A</definedName>
    <definedName name="sadfas">#N/A</definedName>
    <definedName name="sadfasdf">#N/A</definedName>
    <definedName name="sadffdag">#N/A</definedName>
    <definedName name="sadgafasdd">#N/A</definedName>
    <definedName name="sadgafasfd">#N/A</definedName>
    <definedName name="sadgafsdwa">#N/A</definedName>
    <definedName name="sadgasfdwad">#N/A</definedName>
    <definedName name="sadgfsafda">#N/A</definedName>
    <definedName name="sadjfajfds">#N/A</definedName>
    <definedName name="sadsaga">#N/A</definedName>
    <definedName name="safdafsd">#N/A</definedName>
    <definedName name="saffdsafdsafds">#N/A</definedName>
    <definedName name="sagadfx">#N/A</definedName>
    <definedName name="sagafafd">#N/A</definedName>
    <definedName name="sagasdfasdf">#N/A</definedName>
    <definedName name="sdafg">#N/A</definedName>
    <definedName name="sdd">#N/A</definedName>
    <definedName name="sddfsadgas">#N/A</definedName>
    <definedName name="sdfadsfxf">#N/A</definedName>
    <definedName name="sdfas">#N/A</definedName>
    <definedName name="sdfascx">#N/A</definedName>
    <definedName name="sdfasdg">#N/A</definedName>
    <definedName name="sdfasdgas">#N/A</definedName>
    <definedName name="sdfasfdaga">#N/A</definedName>
    <definedName name="sdfdasdf">#N/A</definedName>
    <definedName name="sdfkasfka">#N/A</definedName>
    <definedName name="sdfsdafaw">#N/A</definedName>
    <definedName name="sdgaasd">#N/A</definedName>
    <definedName name="sdgadsfasf">#N/A</definedName>
    <definedName name="sdgafs">#N/A</definedName>
    <definedName name="sdgasd">#N/A</definedName>
    <definedName name="sdgasdf">#N/A</definedName>
    <definedName name="sdgasdfasfd">#N/A</definedName>
    <definedName name="sdgasfa">#N/A</definedName>
    <definedName name="sdgdaga">#N/A</definedName>
    <definedName name="sdgdasfasdf">#N/A</definedName>
    <definedName name="sdgfw">#N/A</definedName>
    <definedName name="sdsaaa">#N/A</definedName>
    <definedName name="sdsfccxxx">#N/A</definedName>
    <definedName name="sfdsafdfdsa">#N/A</definedName>
    <definedName name="sfdsafdsaafds">#N/A</definedName>
    <definedName name="sfsadd">#N/A</definedName>
    <definedName name="sgafax">#N/A</definedName>
    <definedName name="sgafwa">#N/A</definedName>
    <definedName name="sgasdfasd">#N/A</definedName>
    <definedName name="sgasdfwf">#N/A</definedName>
    <definedName name="sgasfwa">#N/A</definedName>
    <definedName name="sgasgda">#N/A</definedName>
    <definedName name="sgdadsfwd">#N/A</definedName>
    <definedName name="ssfafag">#N/A</definedName>
    <definedName name="Z_FB423B7F_7308_4425_8F90_55130D6C5BAA_.wvu.Cols" localSheetId="42" hidden="1">'表20（原18）'!#REF!,'表20（原18）'!#REF!</definedName>
    <definedName name="Z_FB423B7F_7308_4425_8F90_55130D6C5BAA_.wvu.Cols" localSheetId="44" hidden="1">'表22(原20）'!#REF!</definedName>
    <definedName name="Z_FB423B7F_7308_4425_8F90_55130D6C5BAA_.wvu.Cols" localSheetId="8" hidden="1">表4!#REF!</definedName>
    <definedName name="Z_FB423B7F_7308_4425_8F90_55130D6C5BAA_.wvu.Cols" localSheetId="9" hidden="1">表5!#REF!</definedName>
    <definedName name="Z_FB423B7F_7308_4425_8F90_55130D6C5BAA_.wvu.Cols" localSheetId="10" hidden="1">表6!#REF!</definedName>
    <definedName name="Z_FB423B7F_7308_4425_8F90_55130D6C5BAA_.wvu.Cols" localSheetId="12" hidden="1">表7!#REF!</definedName>
    <definedName name="Z_FB423B7F_7308_4425_8F90_55130D6C5BAA_.wvu.FilterData" localSheetId="8" hidden="1">表4!$A$4:$B$34</definedName>
    <definedName name="Z_FB423B7F_7308_4425_8F90_55130D6C5BAA_.wvu.PrintArea" localSheetId="5" hidden="1">表1!$A$2:$B$37</definedName>
    <definedName name="Z_FB423B7F_7308_4425_8F90_55130D6C5BAA_.wvu.PrintArea" localSheetId="6" hidden="1">表2!$A$2:$B$30</definedName>
    <definedName name="Z_FB423B7F_7308_4425_8F90_55130D6C5BAA_.wvu.PrintArea" localSheetId="42" hidden="1">'表20（原18）'!$A$2:$G$30</definedName>
    <definedName name="Z_FB423B7F_7308_4425_8F90_55130D6C5BAA_.wvu.PrintArea" localSheetId="44" hidden="1">'表22(原20）'!$A$2:$D$14</definedName>
    <definedName name="Z_FB423B7F_7308_4425_8F90_55130D6C5BAA_.wvu.PrintArea" localSheetId="7" hidden="1">表3!$A$2:$B$33</definedName>
    <definedName name="Z_FB423B7F_7308_4425_8F90_55130D6C5BAA_.wvu.PrintArea" localSheetId="8" hidden="1">表4!$A$2:$B$34</definedName>
    <definedName name="Z_FB423B7F_7308_4425_8F90_55130D6C5BAA_.wvu.PrintArea" localSheetId="9" hidden="1">表5!$A$2:$B$57</definedName>
    <definedName name="Z_FB423B7F_7308_4425_8F90_55130D6C5BAA_.wvu.PrintArea" localSheetId="10" hidden="1">表6!$B$1:$B$28</definedName>
    <definedName name="Z_FB423B7F_7308_4425_8F90_55130D6C5BAA_.wvu.PrintTitles" localSheetId="5" hidden="1">表1!$2:$4</definedName>
    <definedName name="Z_FB423B7F_7308_4425_8F90_55130D6C5BAA_.wvu.PrintTitles" localSheetId="42" hidden="1">'表20（原18）'!$1:$6</definedName>
    <definedName name="Z_FB423B7F_7308_4425_8F90_55130D6C5BAA_.wvu.PrintTitles" localSheetId="43" hidden="1">'表21（原19）'!$1:$4</definedName>
    <definedName name="Z_FB423B7F_7308_4425_8F90_55130D6C5BAA_.wvu.PrintTitles" localSheetId="44" hidden="1">'表22(原20）'!$1:$4</definedName>
    <definedName name="Z_FB423B7F_7308_4425_8F90_55130D6C5BAA_.wvu.PrintTitles" localSheetId="7" hidden="1">表3!$1:$4</definedName>
    <definedName name="Z_FB423B7F_7308_4425_8F90_55130D6C5BAA_.wvu.PrintTitles" localSheetId="8" hidden="1">表4!$1:$4</definedName>
    <definedName name="Z_FB423B7F_7308_4425_8F90_55130D6C5BAA_.wvu.PrintTitles" localSheetId="9" hidden="1">表5!$1:$4</definedName>
    <definedName name="Z_FB423B7F_7308_4425_8F90_55130D6C5BAA_.wvu.PrintTitles" localSheetId="10" hidden="1">表6!$2:$4</definedName>
    <definedName name="Z_FB423B7F_7308_4425_8F90_55130D6C5BAA_.wvu.PrintTitles" localSheetId="12" hidden="1">表7!$2:$4</definedName>
    <definedName name="Z_FB423B7F_7308_4425_8F90_55130D6C5BAA_.wvu.Rows" localSheetId="42" hidden="1">'表20（原18）'!#REF!</definedName>
    <definedName name="表5" localSheetId="5">#REF!</definedName>
    <definedName name="表5" localSheetId="6">#REF!</definedName>
    <definedName name="表5" localSheetId="4">#REF!</definedName>
    <definedName name="表5">#REF!</definedName>
    <definedName name="财政供养" localSheetId="5">#REF!</definedName>
    <definedName name="财政供养" localSheetId="6">#REF!</definedName>
    <definedName name="财政供养" localSheetId="4">#REF!</definedName>
    <definedName name="财政供养">#REF!</definedName>
    <definedName name="分处支出" localSheetId="5">#REF!</definedName>
    <definedName name="分处支出" localSheetId="6">#REF!</definedName>
    <definedName name="分处支出" localSheetId="4">#REF!</definedName>
    <definedName name="分处支出">#REF!</definedName>
    <definedName name="基金处室" localSheetId="5">#REF!</definedName>
    <definedName name="基金处室" localSheetId="6">#REF!</definedName>
    <definedName name="基金处室" localSheetId="4">#REF!</definedName>
    <definedName name="基金处室">#REF!</definedName>
    <definedName name="基金金额" localSheetId="5">#REF!</definedName>
    <definedName name="基金金额" localSheetId="6">#REF!</definedName>
    <definedName name="基金金额" localSheetId="4">#REF!</definedName>
    <definedName name="基金金额">#REF!</definedName>
    <definedName name="基金科目" localSheetId="5">#REF!</definedName>
    <definedName name="基金科目" localSheetId="6">#REF!</definedName>
    <definedName name="基金科目" localSheetId="4">#REF!</definedName>
    <definedName name="基金科目">#REF!</definedName>
    <definedName name="基金类型" localSheetId="5">#REF!</definedName>
    <definedName name="基金类型" localSheetId="6">#REF!</definedName>
    <definedName name="基金类型" localSheetId="4">#REF!</definedName>
    <definedName name="基金类型">#REF!</definedName>
    <definedName name="주택사업본부" localSheetId="5">#REF!</definedName>
    <definedName name="주택사업본부" localSheetId="6">#REF!</definedName>
    <definedName name="주택사업본부" localSheetId="4">#REF!</definedName>
    <definedName name="주택사업본부">#REF!</definedName>
    <definedName name="科目" localSheetId="5">#REF!</definedName>
    <definedName name="科目" localSheetId="6">#REF!</definedName>
    <definedName name="科目" localSheetId="4">#REF!</definedName>
    <definedName name="科目">#REF!</definedName>
    <definedName name="철구사업본부" localSheetId="5">#REF!</definedName>
    <definedName name="철구사업본부" localSheetId="6">#REF!</definedName>
    <definedName name="철구사업본부" localSheetId="4">#REF!</definedName>
    <definedName name="철구사업본부">#REF!</definedName>
    <definedName name="类型" localSheetId="5">#REF!</definedName>
    <definedName name="类型" localSheetId="6">#REF!</definedName>
    <definedName name="类型" localSheetId="4">#REF!</definedName>
    <definedName name="类型">#REF!</definedName>
    <definedName name="社保">#N/A</definedName>
    <definedName name="生产列16" localSheetId="5">#REF!</definedName>
    <definedName name="生产列16" localSheetId="6">#REF!</definedName>
    <definedName name="生产列16" localSheetId="4">#REF!</definedName>
    <definedName name="生产列16">#REF!</definedName>
    <definedName name="生产列17" localSheetId="5">#REF!</definedName>
    <definedName name="生产列17" localSheetId="6">#REF!</definedName>
    <definedName name="生产列17" localSheetId="4">#REF!</definedName>
    <definedName name="生产列17">#REF!</definedName>
    <definedName name="生产列19" localSheetId="5">#REF!</definedName>
    <definedName name="生产列19" localSheetId="6">#REF!</definedName>
    <definedName name="生产列19" localSheetId="4">#REF!</definedName>
    <definedName name="生产列19">#REF!</definedName>
    <definedName name="生产列2" localSheetId="5">#REF!</definedName>
    <definedName name="生产列2" localSheetId="6">#REF!</definedName>
    <definedName name="生产列2" localSheetId="4">#REF!</definedName>
    <definedName name="生产列2">#REF!</definedName>
    <definedName name="生产列20" localSheetId="5">#REF!</definedName>
    <definedName name="生产列20" localSheetId="6">#REF!</definedName>
    <definedName name="生产列20" localSheetId="4">#REF!</definedName>
    <definedName name="生产列20">#REF!</definedName>
    <definedName name="生产列3" localSheetId="5">#REF!</definedName>
    <definedName name="生产列3" localSheetId="6">#REF!</definedName>
    <definedName name="生产列3" localSheetId="4">#REF!</definedName>
    <definedName name="生产列3">#REF!</definedName>
    <definedName name="生产列4" localSheetId="5">#REF!</definedName>
    <definedName name="生产列4" localSheetId="6">#REF!</definedName>
    <definedName name="生产列4" localSheetId="4">#REF!</definedName>
    <definedName name="生产列4">#REF!</definedName>
    <definedName name="生产列5" localSheetId="5">#REF!</definedName>
    <definedName name="生产列5" localSheetId="6">#REF!</definedName>
    <definedName name="生产列5" localSheetId="4">#REF!</definedName>
    <definedName name="生产列5">#REF!</definedName>
    <definedName name="生产列6" localSheetId="5">#REF!</definedName>
    <definedName name="生产列6" localSheetId="6">#REF!</definedName>
    <definedName name="生产列6" localSheetId="4">#REF!</definedName>
    <definedName name="生产列6">#REF!</definedName>
    <definedName name="生产列7" localSheetId="5">#REF!</definedName>
    <definedName name="生产列7" localSheetId="6">#REF!</definedName>
    <definedName name="生产列7" localSheetId="4">#REF!</definedName>
    <definedName name="生产列7">#REF!</definedName>
    <definedName name="生产列8" localSheetId="5">#REF!</definedName>
    <definedName name="生产列8" localSheetId="6">#REF!</definedName>
    <definedName name="生产列8" localSheetId="4">#REF!</definedName>
    <definedName name="生产列8">#REF!</definedName>
    <definedName name="生产列9" localSheetId="5">#REF!</definedName>
    <definedName name="生产列9" localSheetId="6">#REF!</definedName>
    <definedName name="生产列9" localSheetId="4">#REF!</definedName>
    <definedName name="生产列9">#REF!</definedName>
    <definedName name="生产期" localSheetId="5">#REF!</definedName>
    <definedName name="生产期" localSheetId="6">#REF!</definedName>
    <definedName name="生产期" localSheetId="4">#REF!</definedName>
    <definedName name="生产期">#REF!</definedName>
    <definedName name="生产期1" localSheetId="5">#REF!</definedName>
    <definedName name="生产期1" localSheetId="6">#REF!</definedName>
    <definedName name="生产期1" localSheetId="4">#REF!</definedName>
    <definedName name="生产期1">#REF!</definedName>
    <definedName name="生产期11" localSheetId="5">#REF!</definedName>
    <definedName name="生产期11" localSheetId="6">#REF!</definedName>
    <definedName name="生产期11" localSheetId="4">#REF!</definedName>
    <definedName name="生产期11">#REF!</definedName>
    <definedName name="生产期123" localSheetId="5">#REF!</definedName>
    <definedName name="生产期123" localSheetId="6">#REF!</definedName>
    <definedName name="生产期123" localSheetId="4">#REF!</definedName>
    <definedName name="生产期123">#REF!</definedName>
    <definedName name="生产期15" localSheetId="5">#REF!</definedName>
    <definedName name="生产期15" localSheetId="6">#REF!</definedName>
    <definedName name="生产期15" localSheetId="4">#REF!</definedName>
    <definedName name="生产期15">#REF!</definedName>
    <definedName name="生产期16" localSheetId="5">#REF!</definedName>
    <definedName name="生产期16" localSheetId="6">#REF!</definedName>
    <definedName name="生产期16" localSheetId="4">#REF!</definedName>
    <definedName name="生产期16">#REF!</definedName>
    <definedName name="生产期17" localSheetId="5">#REF!</definedName>
    <definedName name="生产期17" localSheetId="6">#REF!</definedName>
    <definedName name="生产期17" localSheetId="4">#REF!</definedName>
    <definedName name="生产期17">#REF!</definedName>
    <definedName name="生产期18" localSheetId="5">#REF!</definedName>
    <definedName name="生产期18" localSheetId="6">#REF!</definedName>
    <definedName name="生产期18" localSheetId="4">#REF!</definedName>
    <definedName name="生产期18">#REF!</definedName>
    <definedName name="生产期19" localSheetId="5">#REF!</definedName>
    <definedName name="生产期19" localSheetId="6">#REF!</definedName>
    <definedName name="生产期19" localSheetId="4">#REF!</definedName>
    <definedName name="生产期19">#REF!</definedName>
    <definedName name="生产期2" localSheetId="5">#REF!</definedName>
    <definedName name="生产期2" localSheetId="6">#REF!</definedName>
    <definedName name="生产期2" localSheetId="4">#REF!</definedName>
    <definedName name="生产期2">#REF!</definedName>
    <definedName name="生产期20" localSheetId="5">#REF!</definedName>
    <definedName name="生产期20" localSheetId="6">#REF!</definedName>
    <definedName name="生产期20" localSheetId="4">#REF!</definedName>
    <definedName name="生产期20">#REF!</definedName>
    <definedName name="生产期3" localSheetId="5">#REF!</definedName>
    <definedName name="生产期3" localSheetId="6">#REF!</definedName>
    <definedName name="生产期3" localSheetId="4">#REF!</definedName>
    <definedName name="生产期3">#REF!</definedName>
    <definedName name="生产期4" localSheetId="5">#REF!</definedName>
    <definedName name="生产期4" localSheetId="6">#REF!</definedName>
    <definedName name="生产期4" localSheetId="4">#REF!</definedName>
    <definedName name="生产期4">#REF!</definedName>
    <definedName name="生产期5" localSheetId="5">#REF!</definedName>
    <definedName name="生产期5" localSheetId="6">#REF!</definedName>
    <definedName name="生产期5" localSheetId="4">#REF!</definedName>
    <definedName name="生产期5">#REF!</definedName>
    <definedName name="生产期6" localSheetId="5">#REF!</definedName>
    <definedName name="生产期6" localSheetId="6">#REF!</definedName>
    <definedName name="生产期6" localSheetId="4">#REF!</definedName>
    <definedName name="生产期6">#REF!</definedName>
    <definedName name="生产期7" localSheetId="5">#REF!</definedName>
    <definedName name="生产期7" localSheetId="6">#REF!</definedName>
    <definedName name="生产期7" localSheetId="4">#REF!</definedName>
    <definedName name="生产期7">#REF!</definedName>
    <definedName name="生产期8" localSheetId="5">#REF!</definedName>
    <definedName name="生产期8" localSheetId="6">#REF!</definedName>
    <definedName name="生产期8" localSheetId="4">#REF!</definedName>
    <definedName name="生产期8">#REF!</definedName>
    <definedName name="生产期9" localSheetId="5">#REF!</definedName>
    <definedName name="生产期9" localSheetId="6">#REF!</definedName>
    <definedName name="生产期9" localSheetId="4">#REF!</definedName>
    <definedName name="生产期9">#REF!</definedName>
  </definedNames>
  <calcPr calcId="144525" concurrentCalc="0"/>
</workbook>
</file>

<file path=xl/comments1.xml><?xml version="1.0" encoding="utf-8"?>
<comments xmlns="http://schemas.openxmlformats.org/spreadsheetml/2006/main">
  <authors>
    <author>侯媛媛</author>
  </authors>
  <commentList>
    <comment ref="G9" authorId="0">
      <text>
        <r>
          <rPr>
            <b/>
            <sz val="9"/>
            <rFont val="宋体"/>
            <charset val="134"/>
          </rPr>
          <t>侯媛媛:</t>
        </r>
        <r>
          <rPr>
            <sz val="9"/>
            <rFont val="宋体"/>
            <charset val="134"/>
          </rPr>
          <t xml:space="preserve">
国资预算</t>
        </r>
      </text>
    </comment>
  </commentList>
</comments>
</file>

<file path=xl/comments2.xml><?xml version="1.0" encoding="utf-8"?>
<comments xmlns="http://schemas.openxmlformats.org/spreadsheetml/2006/main">
  <authors>
    <author>侯媛媛</author>
  </authors>
  <commentList>
    <comment ref="D30" authorId="0">
      <text>
        <r>
          <rPr>
            <b/>
            <sz val="9"/>
            <rFont val="宋体"/>
            <charset val="134"/>
          </rPr>
          <t>侯媛媛:</t>
        </r>
        <r>
          <rPr>
            <sz val="9"/>
            <rFont val="宋体"/>
            <charset val="134"/>
          </rPr>
          <t xml:space="preserve">
与表15一致</t>
        </r>
      </text>
    </comment>
  </commentList>
</comments>
</file>

<file path=xl/sharedStrings.xml><?xml version="1.0" encoding="utf-8"?>
<sst xmlns="http://schemas.openxmlformats.org/spreadsheetml/2006/main" count="1877">
  <si>
    <t>2018年预算草案表格目录</t>
  </si>
  <si>
    <t>表格</t>
  </si>
  <si>
    <t>是否提供人大初审（13号）</t>
  </si>
  <si>
    <t>分工</t>
  </si>
  <si>
    <t>取数来源</t>
  </si>
  <si>
    <t>系统出数优先级</t>
  </si>
  <si>
    <t>一、一般公共预算草案表格</t>
  </si>
  <si>
    <t>（一）2017年一般公共预算执行情况表</t>
  </si>
  <si>
    <t>1.</t>
  </si>
  <si>
    <t>2017年全省一般公共预算收入执行情况表</t>
  </si>
  <si>
    <t>初审提供，到时再调整</t>
  </si>
  <si>
    <t>综合组</t>
  </si>
  <si>
    <t>2.</t>
  </si>
  <si>
    <t>2017年全省各市一般公共预算收入执行情况表</t>
  </si>
  <si>
    <t>3.</t>
  </si>
  <si>
    <t>2017年全省一般公共预算支出执行情况表</t>
  </si>
  <si>
    <t>4.</t>
  </si>
  <si>
    <t>2017年全省各市一般公共预算支出执行情况表</t>
  </si>
  <si>
    <t>5.</t>
  </si>
  <si>
    <t>2017年省级一般公共预算收入执行情况表</t>
  </si>
  <si>
    <t>初审提供</t>
  </si>
  <si>
    <t>彭沧海、综合组</t>
  </si>
  <si>
    <t>6.</t>
  </si>
  <si>
    <t>2017年省级一般公共预算支出执行情况表</t>
  </si>
  <si>
    <t>彭沧海</t>
  </si>
  <si>
    <t>（二）2018年一般公共预算表格</t>
  </si>
  <si>
    <t>7.</t>
  </si>
  <si>
    <t>2018年全省一般公共预算收入表（代编预算）</t>
  </si>
  <si>
    <t>8.</t>
  </si>
  <si>
    <t>2018年全省一般公共预算支出表（代编预算）</t>
  </si>
  <si>
    <t>9.</t>
  </si>
  <si>
    <t>2018年省级一般公共预算收入表</t>
  </si>
  <si>
    <t>综合组、侯媛媛</t>
  </si>
  <si>
    <t>10.</t>
  </si>
  <si>
    <t>2018年省级一般公共预算中央转移支付收入表</t>
  </si>
  <si>
    <t>关于2018年省级一般公共预算中央转移支付收入的说明</t>
  </si>
  <si>
    <t>11.</t>
  </si>
  <si>
    <t>2018年省级一般公共预算支出表（按功能分类）</t>
  </si>
  <si>
    <t>侯媛媛</t>
  </si>
  <si>
    <t>系统出数</t>
  </si>
  <si>
    <t>优先</t>
  </si>
  <si>
    <t>12.</t>
  </si>
  <si>
    <t>2018年省本级一般公共预算支出表（按功能分类）</t>
  </si>
  <si>
    <t>关于2018年省本级一般公共预算支出的说明</t>
  </si>
  <si>
    <t>侯媛媛、何仲华</t>
  </si>
  <si>
    <t>13.</t>
  </si>
  <si>
    <t>2018年省级一般公共预算支出表（按经济分类）</t>
  </si>
  <si>
    <t>何仲华、侯媛媛</t>
  </si>
  <si>
    <t>14.</t>
  </si>
  <si>
    <t>2018年省本级一般公共预算基本支出表（按经济分类）</t>
  </si>
  <si>
    <t>关于支出经济分类科目的说明</t>
  </si>
  <si>
    <t>何仲华</t>
  </si>
  <si>
    <t>15.</t>
  </si>
  <si>
    <t>2018年省级一般公共预算税收返还和转移支付表（另附）</t>
  </si>
  <si>
    <t>侯媛媛、明伦</t>
  </si>
  <si>
    <t>16.</t>
  </si>
  <si>
    <t>2018年省级对各市县一般公共预算税收返还和转移支付表
（按项目分地区列示，另附）</t>
  </si>
  <si>
    <t>明伦</t>
  </si>
  <si>
    <t>17.</t>
  </si>
  <si>
    <t>2018年省级一般公共预算经人代会批准前已安排资金表</t>
  </si>
  <si>
    <t>李荣锴</t>
  </si>
  <si>
    <t>18.</t>
  </si>
  <si>
    <t>2018年省级一般公共预算支出重点投入表（一）</t>
  </si>
  <si>
    <t>19.</t>
  </si>
  <si>
    <t>2018年省级一般公共预算支出重点投入表（二）</t>
  </si>
  <si>
    <t>关于2018年省级一般公共预算支出重点投入情况的说明</t>
  </si>
  <si>
    <t>20.</t>
  </si>
  <si>
    <t>2018年省级一般公共预算支出表（按预算级次）</t>
  </si>
  <si>
    <t>21.</t>
  </si>
  <si>
    <t>2018年省级一般公共预算基本建设投资支出表</t>
  </si>
  <si>
    <t>林凌擎</t>
  </si>
  <si>
    <t>22.</t>
  </si>
  <si>
    <t>2018年省级一般公共预算行政经费及“三公”经费预算表</t>
  </si>
  <si>
    <t>无法提供</t>
  </si>
  <si>
    <t>23.</t>
  </si>
  <si>
    <t>2018年省级一般公共预算“三公”经费预算表</t>
  </si>
  <si>
    <t>关于2018年省级一般公共预算行政经费及“三公”经费的说明</t>
  </si>
  <si>
    <t>二、政府性基金预算草案表格</t>
  </si>
  <si>
    <t>24.</t>
  </si>
  <si>
    <t>2017年全省政府性基金预算收入执行情况表</t>
  </si>
  <si>
    <t>25.</t>
  </si>
  <si>
    <t>2017年全省政府性基金预算支出执行情况表</t>
  </si>
  <si>
    <t>26.</t>
  </si>
  <si>
    <t>2017年省级政府性基金预算收入执行情况表</t>
  </si>
  <si>
    <t>27.</t>
  </si>
  <si>
    <t>2017年省级政府性基金预算支出执行情况表</t>
  </si>
  <si>
    <t>28.</t>
  </si>
  <si>
    <t>2018年全省政府性基金预算收入表（代编预算）</t>
  </si>
  <si>
    <t>29.</t>
  </si>
  <si>
    <t>2018年全省政府性基金预算支出表（代编预算）</t>
  </si>
  <si>
    <t>30.</t>
  </si>
  <si>
    <t>2018年省级政府性基金预算收入表</t>
  </si>
  <si>
    <t>31.</t>
  </si>
  <si>
    <t>2018年省级政府性基金预算支出表</t>
  </si>
  <si>
    <t>32.</t>
  </si>
  <si>
    <t>2018年省级政府性基金预算支出项目表</t>
  </si>
  <si>
    <t>33.</t>
  </si>
  <si>
    <t>2018年省级政府性基金预算支出重点投入表</t>
  </si>
  <si>
    <t>34.</t>
  </si>
  <si>
    <t>2018年省本级政府性基金预算支出表</t>
  </si>
  <si>
    <t>35.</t>
  </si>
  <si>
    <t>2018年省级政府性基金转移支付预算表</t>
  </si>
  <si>
    <t>36.</t>
  </si>
  <si>
    <t>2018年省级政府性基金转移支付预算表（按项目分地区列示，另附）</t>
  </si>
  <si>
    <t>三、国有资本经营预算草案表格</t>
  </si>
  <si>
    <t>彭沧海督促、工贸处负责</t>
  </si>
  <si>
    <t>37.</t>
  </si>
  <si>
    <t>2017年广东省国有资本经营预算收入执行总表</t>
  </si>
  <si>
    <t>38.</t>
  </si>
  <si>
    <t>2017年广东省国有资本经营预算支出执行总表</t>
  </si>
  <si>
    <t>39.</t>
  </si>
  <si>
    <t>2017年广东省省级国有资本经营预算收入执行总表</t>
  </si>
  <si>
    <t>40.</t>
  </si>
  <si>
    <t>2017年广东省省级国有资本经营预算支出执行总表</t>
  </si>
  <si>
    <t>41.</t>
  </si>
  <si>
    <t>2017年广东省省级国有资本经营预算收入执行情况表</t>
  </si>
  <si>
    <t>42.</t>
  </si>
  <si>
    <t>2017年广东省省级国有资本经营预算支出执行情况表</t>
  </si>
  <si>
    <t>43.</t>
  </si>
  <si>
    <t>2018年广东省国有资本经营预算收入总表</t>
  </si>
  <si>
    <t>44.</t>
  </si>
  <si>
    <t>2018年广东省国有资本经营预算支出总表</t>
  </si>
  <si>
    <t>45.</t>
  </si>
  <si>
    <t>2018年广东省省级国有资本经营预算收入总表</t>
  </si>
  <si>
    <t>46.</t>
  </si>
  <si>
    <t>2018年广东省省级国有资本经营预算支出总表</t>
  </si>
  <si>
    <t>47.</t>
  </si>
  <si>
    <t>2018年广东省省级国有资本经营预算收入表（按科目）</t>
  </si>
  <si>
    <t>48.</t>
  </si>
  <si>
    <t>2018年广东省省级国有资本经营预算收入表（按企业）</t>
  </si>
  <si>
    <t>49.</t>
  </si>
  <si>
    <t>2018年广东省省级国有资本经营预算项目支出表</t>
  </si>
  <si>
    <t>50.</t>
  </si>
  <si>
    <t>2018年广东省省级国有资本经营预算补充表</t>
  </si>
  <si>
    <t>四、社会保险基金预算草案表格</t>
  </si>
  <si>
    <t>林凌擎督促、社保处负责</t>
  </si>
  <si>
    <t>51.</t>
  </si>
  <si>
    <t>2018年广东省社会保险基金收入预算表</t>
  </si>
  <si>
    <t>52.</t>
  </si>
  <si>
    <t>2018年广东省社会保险基金支出预算表</t>
  </si>
  <si>
    <t>53.</t>
  </si>
  <si>
    <t>2018年广东省社会保险基金结余预算表</t>
  </si>
  <si>
    <t>54.</t>
  </si>
  <si>
    <t>2018年广东省社会保险基础资料表</t>
  </si>
  <si>
    <t>55.</t>
  </si>
  <si>
    <t>2018年省本级社会保险基金收入预算表</t>
  </si>
  <si>
    <t>56.</t>
  </si>
  <si>
    <t>2018年省本级社会保险基金支出预算表</t>
  </si>
  <si>
    <t>57.</t>
  </si>
  <si>
    <t>2018年省本级社会保险基金结余预算表</t>
  </si>
  <si>
    <t>58.</t>
  </si>
  <si>
    <t>2018年省本级社会保险基础资料表</t>
  </si>
  <si>
    <t>59.</t>
  </si>
  <si>
    <t>2018年各市社会保险基金收入预算表</t>
  </si>
  <si>
    <t>60.</t>
  </si>
  <si>
    <t>2018年各市社会保险基金支出预算表</t>
  </si>
  <si>
    <t>61.</t>
  </si>
  <si>
    <t>2018年各市社会保险基金结余预算表</t>
  </si>
  <si>
    <t>62.</t>
  </si>
  <si>
    <t>2018年各市社会保险基础资料表</t>
  </si>
  <si>
    <t>63.</t>
  </si>
  <si>
    <t>2018年广东省社会保险基金收入预算表(分市)</t>
  </si>
  <si>
    <t>64.</t>
  </si>
  <si>
    <t>2018年广东省社会保险基金支出预算表(分市)</t>
  </si>
  <si>
    <t>65.</t>
  </si>
  <si>
    <t>2018年广东省社会保险基金结余预算表(分市)</t>
  </si>
  <si>
    <t>66.</t>
  </si>
  <si>
    <t>2018年企业职工养老保险缴费基数和缴费比例情况表</t>
  </si>
  <si>
    <t>五、地方政府债务预算表格</t>
  </si>
  <si>
    <t>68.</t>
  </si>
  <si>
    <t>2017年广东省地方政府一般债务分地区限额表</t>
  </si>
  <si>
    <t>市县组</t>
  </si>
  <si>
    <t>69.</t>
  </si>
  <si>
    <t>广东省地方政府一般债务情况表</t>
  </si>
  <si>
    <t>70.</t>
  </si>
  <si>
    <t>2017年广东省地方政府专项债务分地区限额表</t>
  </si>
  <si>
    <t>71.</t>
  </si>
  <si>
    <t>广东省地方政府专项债务情况表</t>
  </si>
  <si>
    <t>六、其他报表</t>
  </si>
  <si>
    <t>72.</t>
  </si>
  <si>
    <t>2018年省级财政专项资金目录表</t>
  </si>
  <si>
    <t>董辉龙</t>
  </si>
  <si>
    <t>73.</t>
  </si>
  <si>
    <t>2018年省级财政专项资金总体计划表（另附）</t>
  </si>
  <si>
    <t>74.</t>
  </si>
  <si>
    <t>省人大提前介入预算编制监督项目预算表</t>
  </si>
  <si>
    <t>75.</t>
  </si>
  <si>
    <t>2018年省级财政底线民生保障项目预算表</t>
  </si>
  <si>
    <t>76.</t>
  </si>
  <si>
    <t>2018年省级十件民生实事财政资金安排表</t>
  </si>
  <si>
    <t>77.</t>
  </si>
  <si>
    <t>省级财政出资设立政策性基金表</t>
  </si>
  <si>
    <t>六、参阅材料</t>
  </si>
  <si>
    <t>2018年省级财政专项资金项目库表</t>
  </si>
  <si>
    <t>郑小琳</t>
  </si>
  <si>
    <t>修改
类型</t>
  </si>
  <si>
    <t>修改建议</t>
  </si>
  <si>
    <t>共增加9张表、修改4张表</t>
  </si>
  <si>
    <t>2018年省级一般公共预算支出表（按政府经济分类）</t>
  </si>
  <si>
    <t>增加</t>
  </si>
  <si>
    <t>原表13为部门经济分类总表，建议增加政府经济分类科目总表</t>
  </si>
  <si>
    <t>2018年省级一般公共预算支出表（按部门经济分类）</t>
  </si>
  <si>
    <t>2018年省本级一般公共预算基本支出表（按政府经济分类）</t>
  </si>
  <si>
    <t>原表14为部门经济分类总表，建议增加政府经济分类科目总表</t>
  </si>
  <si>
    <t>2018年省本级一般公共预算基本支出表（按部门经济分类）</t>
  </si>
  <si>
    <t>2018年省级对各市县一般公共预算税收返还和转移支付表
（按地区分项目列示，另附）</t>
  </si>
  <si>
    <t>考虑到2016年省人大财经委及部分人大代表，均建议财政增加按地区分项目表格，建议参照江苏省等做法，再增加一张按地区分项目表</t>
  </si>
  <si>
    <t>2018年省级政府性基金预算支出表（按预算级次）</t>
  </si>
  <si>
    <t>参照一般公共预算表20，为清晰完整反映政府性基金预算级次及列入部门预算的金额，建议增加政府性基金总表。</t>
  </si>
  <si>
    <t>2018年省级政府性基金转移支付预算表（按地区分项目列示，另附）</t>
  </si>
  <si>
    <t>考虑到2016年省人大财经委及部分人大代表，均建议财政增加按地区分项目表格，建议参照一般公共预算做法，再增加一张按地区分项目表</t>
  </si>
  <si>
    <t>广东省政府一般债务情况总表</t>
  </si>
  <si>
    <t>修改</t>
  </si>
  <si>
    <t>1.广东省政府一般债务情况总表</t>
  </si>
  <si>
    <t>广东省政府专项债务情况总表</t>
  </si>
  <si>
    <t>2.广东省政府专项债务情况总表</t>
  </si>
  <si>
    <t>2016年和2017年广东省政府一般债务分地区余额及限额情况表</t>
  </si>
  <si>
    <t>3.2016年和2017年广东省政府一般债务分地区余额及限额情况表</t>
  </si>
  <si>
    <t>2016年和2017年广东省政府专项债务分地区余额及限额情况表</t>
  </si>
  <si>
    <t>4.2016年和2017年广东省政府专项债务分地区余额及限额情况表</t>
  </si>
  <si>
    <t>2017年广东省新增一般债券额度分配情况表</t>
  </si>
  <si>
    <t>2017年广东省新增专项债券额度分配情况表</t>
  </si>
  <si>
    <t>2017年广东省政府债券发行情况表</t>
  </si>
  <si>
    <t>5.2017年广东省新增一般债券额度分配情况表</t>
  </si>
  <si>
    <t>6.2017年广东省新增专项债券额度分配情况表</t>
  </si>
  <si>
    <t>7.2017年广东省政府债券发行情况表</t>
  </si>
  <si>
    <t>省级财政“四本”预算支出总表</t>
  </si>
  <si>
    <t>按照大财政大预算的管理理念，反映省级财政支出总体情况</t>
  </si>
  <si>
    <t>目录</t>
  </si>
  <si>
    <t>2017年省级一般公共预算收支平衡情况表</t>
  </si>
  <si>
    <t>考虑到以往年度省人大预工委多次提出应提供平衡表，建议参照江苏省做法，新增收支平衡表</t>
  </si>
  <si>
    <t>2018年省级一般公共预算收支平衡情况表</t>
  </si>
  <si>
    <t>参照执行表的做法，新增预算收支平衡表。</t>
  </si>
  <si>
    <t>原表13为部门经济分类总表，建议修改为政府经济分类科目总表</t>
  </si>
  <si>
    <t>原表14为部门经济分类总表，建议修改为政府经济分类科目</t>
  </si>
  <si>
    <t>2018年省级一般公共预算税收返还和转移支付表
（按项目分地区列示，另附）</t>
  </si>
  <si>
    <t>考虑到2016年省人大财经委及部分人大代表，均建议财政增加按地区分项目表格，建议参照江苏省等做法，建议修改为项目、地区在同一张表上展示（结算单形式）。</t>
  </si>
  <si>
    <t>参照一般公共预算表，同一张表展示项目、地区。</t>
  </si>
  <si>
    <t>2017-2018年广东省社会保险基金收入预算表</t>
  </si>
  <si>
    <t>2017-2018年广东省社会保险基金支出预算表</t>
  </si>
  <si>
    <t>2017-2018年广东省社会保险基金结余预算表</t>
  </si>
  <si>
    <t>2017-2018年广东省社会保险基础资料表</t>
  </si>
  <si>
    <t>2017-2018年省本级社会保险基金收入预算表</t>
  </si>
  <si>
    <t>2017-2018年省本级社会保险基金支出预算表</t>
  </si>
  <si>
    <t>2017-2018年省本级社会保险基金结余预算表</t>
  </si>
  <si>
    <t>2017-2018年省本级社会保险基础资料表</t>
  </si>
  <si>
    <t>2017-2018年各市社会保险基金收入预算表</t>
  </si>
  <si>
    <t>2017-2018年各市社会保险基金支出预算表</t>
  </si>
  <si>
    <t>2017-2018年各市社会保险基金结余预算表</t>
  </si>
  <si>
    <t>2017-2018年各市社会保险基础资料表</t>
  </si>
  <si>
    <t>67.</t>
  </si>
  <si>
    <t>2016-2017年广东省政府一般债务分地区余额及限额情况表</t>
  </si>
  <si>
    <t>2016-2017年广东省政府专项债务分地区余额及限额情况表</t>
  </si>
  <si>
    <t>2017年广东省新增债券项目用途情况表</t>
  </si>
  <si>
    <t>2017年度中央转贷地方国际金融组织和外国政府贷款债务项目明细表</t>
  </si>
  <si>
    <t>请统一编号</t>
  </si>
  <si>
    <t>78.</t>
  </si>
  <si>
    <t>79.</t>
  </si>
  <si>
    <t>2018年省级财政专项资金目录表（另附）</t>
  </si>
  <si>
    <t>80.</t>
  </si>
  <si>
    <t>2018年省级财政专项资金用途表（另附）</t>
  </si>
  <si>
    <t>考虑整合后目录表仅12大专项，为便于人大代表了解各专项资金的具体用途，建议补充用途表。</t>
  </si>
  <si>
    <t>81.</t>
  </si>
  <si>
    <t>82.</t>
  </si>
  <si>
    <t>83.</t>
  </si>
  <si>
    <t>84.</t>
  </si>
  <si>
    <t>85.</t>
  </si>
  <si>
    <t>七、参阅材料</t>
  </si>
  <si>
    <t>2018年省级财政专项资金项目库表（另附）</t>
  </si>
  <si>
    <t>2017年重点项目绩效评价报告及2018年重点项目预算绩效目标表</t>
  </si>
  <si>
    <t>原序号</t>
  </si>
  <si>
    <t>修改后序号</t>
  </si>
  <si>
    <t>共新增7张表，减少1张表（社保调剂金），修改9张表</t>
  </si>
  <si>
    <t>2017年省级一般公共预平衡情况表</t>
  </si>
  <si>
    <t>将代编支出从类级细化编列至款级</t>
  </si>
  <si>
    <t>2018年省级一般公共预平衡情况表</t>
  </si>
  <si>
    <t>2018年省级一般公共预算税收返还和转移支付表</t>
  </si>
  <si>
    <t>2018年省级财政专项资金用途表</t>
  </si>
  <si>
    <r>
      <rPr>
        <sz val="18"/>
        <rFont val="方正小标宋简体"/>
        <charset val="134"/>
      </rPr>
      <t>目录</t>
    </r>
    <r>
      <rPr>
        <sz val="18"/>
        <rFont val="Arial"/>
        <charset val="134"/>
      </rPr>
      <t xml:space="preserve">	</t>
    </r>
  </si>
  <si>
    <r>
      <rPr>
        <sz val="14"/>
        <rFont val="黑体"/>
        <charset val="134"/>
      </rPr>
      <t>一、一般公共预算</t>
    </r>
    <r>
      <rPr>
        <sz val="14"/>
        <rFont val="Arial"/>
        <charset val="134"/>
      </rPr>
      <t xml:space="preserve">	</t>
    </r>
  </si>
  <si>
    <r>
      <rPr>
        <sz val="14"/>
        <rFont val="仿宋_GB2312"/>
        <charset val="134"/>
      </rPr>
      <t>1.</t>
    </r>
    <r>
      <rPr>
        <sz val="14"/>
        <rFont val="Arial"/>
        <charset val="134"/>
      </rPr>
      <t xml:space="preserve">	</t>
    </r>
    <r>
      <rPr>
        <sz val="14"/>
        <rFont val="仿宋_GB2312"/>
        <charset val="134"/>
      </rPr>
      <t>2017</t>
    </r>
    <r>
      <rPr>
        <sz val="14"/>
        <rFont val="宋体"/>
        <charset val="134"/>
      </rPr>
      <t>年</t>
    </r>
    <r>
      <rPr>
        <sz val="14"/>
        <rFont val="仿宋_GB2312"/>
        <charset val="134"/>
      </rPr>
      <t>奋勇高新区一般公共预算收入表（代编预算）（空表）</t>
    </r>
  </si>
  <si>
    <r>
      <rPr>
        <sz val="14"/>
        <rFont val="仿宋_GB2312"/>
        <charset val="134"/>
      </rPr>
      <t>2.</t>
    </r>
    <r>
      <rPr>
        <sz val="14"/>
        <rFont val="Arial"/>
        <charset val="134"/>
      </rPr>
      <t xml:space="preserve">	</t>
    </r>
    <r>
      <rPr>
        <sz val="14"/>
        <rFont val="仿宋_GB2312"/>
        <charset val="134"/>
      </rPr>
      <t>2017年奋勇高新区一般公共预算支出表（代编预算）（空表）</t>
    </r>
  </si>
  <si>
    <t>3.2017年奋勇高新区一般公共预算收入表</t>
  </si>
  <si>
    <r>
      <rPr>
        <sz val="14"/>
        <rFont val="仿宋_GB2312"/>
        <charset val="134"/>
      </rPr>
      <t>4.</t>
    </r>
    <r>
      <rPr>
        <sz val="14"/>
        <rFont val="Arial"/>
        <charset val="134"/>
      </rPr>
      <t xml:space="preserve">	</t>
    </r>
    <r>
      <rPr>
        <sz val="14"/>
        <rFont val="仿宋_GB2312"/>
        <charset val="134"/>
      </rPr>
      <t>2017年奋勇高新区一般公共预算支出表（按功能分类）</t>
    </r>
  </si>
  <si>
    <r>
      <rPr>
        <sz val="14"/>
        <rFont val="仿宋_GB2312"/>
        <charset val="134"/>
      </rPr>
      <t>5.</t>
    </r>
    <r>
      <rPr>
        <sz val="14"/>
        <rFont val="Arial"/>
        <charset val="134"/>
      </rPr>
      <t xml:space="preserve">	</t>
    </r>
    <r>
      <rPr>
        <sz val="14"/>
        <rFont val="仿宋_GB2312"/>
        <charset val="134"/>
      </rPr>
      <t>2017年奋勇高新区一般公共预算支出表（按政府预算经济分类）</t>
    </r>
  </si>
  <si>
    <r>
      <rPr>
        <sz val="14"/>
        <rFont val="仿宋_GB2312"/>
        <charset val="134"/>
      </rPr>
      <t>6.</t>
    </r>
    <r>
      <rPr>
        <sz val="14"/>
        <rFont val="Arial"/>
        <charset val="134"/>
      </rPr>
      <t xml:space="preserve">	</t>
    </r>
    <r>
      <rPr>
        <sz val="14"/>
        <rFont val="仿宋_GB2312"/>
        <charset val="134"/>
      </rPr>
      <t>2017年奋勇高新区本级一般公共预算支出表（按功能分类）</t>
    </r>
  </si>
  <si>
    <r>
      <rPr>
        <sz val="14"/>
        <rFont val="Arial"/>
        <charset val="134"/>
      </rPr>
      <t xml:space="preserve">	</t>
    </r>
    <r>
      <rPr>
        <sz val="14"/>
        <rFont val="仿宋_GB2312"/>
        <charset val="134"/>
      </rPr>
      <t>关于 2017年奋勇高新区本级一般公共预算支出的说明</t>
    </r>
  </si>
  <si>
    <r>
      <rPr>
        <sz val="14"/>
        <rFont val="仿宋_GB2312"/>
        <charset val="134"/>
      </rPr>
      <t>7.</t>
    </r>
    <r>
      <rPr>
        <sz val="14"/>
        <rFont val="Arial"/>
        <charset val="134"/>
      </rPr>
      <t xml:space="preserve">	</t>
    </r>
    <r>
      <rPr>
        <sz val="14"/>
        <rFont val="仿宋_GB2312"/>
        <charset val="134"/>
      </rPr>
      <t>2017年奋勇高新区本级一般公共预算基本支出表（按政府预算经济分类）</t>
    </r>
  </si>
  <si>
    <r>
      <rPr>
        <sz val="14"/>
        <rFont val="Arial"/>
        <charset val="134"/>
      </rPr>
      <t xml:space="preserve">	</t>
    </r>
    <r>
      <rPr>
        <sz val="14"/>
        <rFont val="仿宋_GB2312"/>
        <charset val="134"/>
      </rPr>
      <t>关于支出经济分类科目的说明</t>
    </r>
  </si>
  <si>
    <r>
      <rPr>
        <sz val="14"/>
        <rFont val="仿宋_GB2312"/>
        <charset val="134"/>
      </rPr>
      <t>8.</t>
    </r>
    <r>
      <rPr>
        <sz val="14"/>
        <rFont val="Arial"/>
        <charset val="134"/>
      </rPr>
      <t xml:space="preserve">	</t>
    </r>
    <r>
      <rPr>
        <sz val="14"/>
        <rFont val="仿宋_GB2312"/>
        <charset val="134"/>
      </rPr>
      <t>2017年奋勇高新区本级一般公共预算“三公”经费表</t>
    </r>
  </si>
  <si>
    <r>
      <rPr>
        <sz val="14"/>
        <rFont val="Arial"/>
        <charset val="134"/>
      </rPr>
      <t xml:space="preserve">	</t>
    </r>
    <r>
      <rPr>
        <sz val="14"/>
        <rFont val="仿宋_GB2312"/>
        <charset val="134"/>
      </rPr>
      <t>关于2017年奋勇高新区一般公共预算“三公”经费的说明</t>
    </r>
  </si>
  <si>
    <t>9.2017年奋勇高新区一般公共预算税收返还和转移支付表（按项目分地区列示）（空表）</t>
  </si>
  <si>
    <t>10.2017年奋勇高新区政府一般债务分地区余额及限额情况表</t>
  </si>
  <si>
    <r>
      <rPr>
        <sz val="14"/>
        <rFont val="黑体"/>
        <charset val="134"/>
      </rPr>
      <t>二、政府性基金预算</t>
    </r>
    <r>
      <rPr>
        <sz val="14"/>
        <rFont val="Arial"/>
        <charset val="134"/>
      </rPr>
      <t xml:space="preserve">	</t>
    </r>
  </si>
  <si>
    <t>11.2017年奋勇高新区政府性基金预算收入表（代编预算）（空表）</t>
  </si>
  <si>
    <t>12.2017年奋勇高新区政府性基金预算支出表（代编预算）（空表）</t>
  </si>
  <si>
    <t>13.2017年奋勇高新区政府性基金预算收入表</t>
  </si>
  <si>
    <t>14.2017年奋勇高新区政府性基金预算支出表</t>
  </si>
  <si>
    <r>
      <rPr>
        <sz val="14"/>
        <rFont val="仿宋_GB2312"/>
        <charset val="134"/>
      </rPr>
      <t>15.</t>
    </r>
    <r>
      <rPr>
        <sz val="14"/>
        <rFont val="Arial"/>
        <charset val="134"/>
      </rPr>
      <t xml:space="preserve">	</t>
    </r>
    <r>
      <rPr>
        <sz val="14"/>
        <rFont val="仿宋_GB2312"/>
        <charset val="134"/>
      </rPr>
      <t>2017年奋勇高新区本级政府性基金预算支出表</t>
    </r>
  </si>
  <si>
    <r>
      <rPr>
        <sz val="14"/>
        <rFont val="仿宋_GB2312"/>
        <charset val="134"/>
      </rPr>
      <t>16.</t>
    </r>
    <r>
      <rPr>
        <sz val="14"/>
        <rFont val="Arial"/>
        <charset val="134"/>
      </rPr>
      <t xml:space="preserve">	</t>
    </r>
    <r>
      <rPr>
        <sz val="14"/>
        <rFont val="仿宋_GB2312"/>
        <charset val="134"/>
      </rPr>
      <t>2017年奋勇高新区政府性基金转移支付预算表（按项目分地区列示）（空表）</t>
    </r>
  </si>
  <si>
    <r>
      <rPr>
        <sz val="14"/>
        <rFont val="仿宋_GB2312"/>
        <charset val="134"/>
      </rPr>
      <t>17.</t>
    </r>
    <r>
      <rPr>
        <sz val="14"/>
        <rFont val="Arial"/>
        <charset val="134"/>
      </rPr>
      <t xml:space="preserve">	</t>
    </r>
    <r>
      <rPr>
        <sz val="14"/>
        <rFont val="仿宋_GB2312"/>
        <charset val="134"/>
      </rPr>
      <t>2017年奋勇高新区政府专项债务分地区余额及限额情况表</t>
    </r>
  </si>
  <si>
    <r>
      <rPr>
        <sz val="14"/>
        <rFont val="黑体"/>
        <charset val="134"/>
      </rPr>
      <t>三、国有资本经营预算</t>
    </r>
    <r>
      <rPr>
        <sz val="14"/>
        <rFont val="Arial"/>
        <charset val="134"/>
      </rPr>
      <t xml:space="preserve">	</t>
    </r>
  </si>
  <si>
    <r>
      <rPr>
        <sz val="14"/>
        <rFont val="仿宋_GB2312"/>
        <charset val="134"/>
      </rPr>
      <t>18.</t>
    </r>
    <r>
      <rPr>
        <sz val="14"/>
        <rFont val="Arial"/>
        <charset val="134"/>
      </rPr>
      <t xml:space="preserve">	</t>
    </r>
    <r>
      <rPr>
        <sz val="14"/>
        <rFont val="仿宋_GB2312"/>
        <charset val="134"/>
      </rPr>
      <t>2017年奋勇高新区国有资本经营预算收入总表（空表）</t>
    </r>
  </si>
  <si>
    <r>
      <rPr>
        <sz val="14"/>
        <rFont val="仿宋_GB2312"/>
        <charset val="134"/>
      </rPr>
      <t>19.</t>
    </r>
    <r>
      <rPr>
        <sz val="14"/>
        <rFont val="Arial"/>
        <charset val="134"/>
      </rPr>
      <t xml:space="preserve">	</t>
    </r>
    <r>
      <rPr>
        <sz val="14"/>
        <rFont val="仿宋_GB2312"/>
        <charset val="134"/>
      </rPr>
      <t>2017年奋勇高新区国有资本经营预算支出总表（空表）</t>
    </r>
  </si>
  <si>
    <t>20.2017年奋勇高新区本级国有资本经营预算收入总表（空表）</t>
  </si>
  <si>
    <r>
      <rPr>
        <sz val="14"/>
        <rFont val="仿宋_GB2312"/>
        <charset val="134"/>
      </rPr>
      <t>21.</t>
    </r>
    <r>
      <rPr>
        <sz val="14"/>
        <rFont val="Arial"/>
        <charset val="134"/>
      </rPr>
      <t xml:space="preserve">	</t>
    </r>
    <r>
      <rPr>
        <sz val="14"/>
        <rFont val="仿宋_GB2312"/>
        <charset val="134"/>
      </rPr>
      <t>2017年奋勇高新区本级国有资本经营预算支出总表（空表）</t>
    </r>
  </si>
  <si>
    <r>
      <rPr>
        <sz val="14"/>
        <rFont val="黑体"/>
        <charset val="134"/>
      </rPr>
      <t>四、社会保险基金预算</t>
    </r>
    <r>
      <rPr>
        <sz val="14"/>
        <rFont val="Arial"/>
        <charset val="134"/>
      </rPr>
      <t xml:space="preserve">	</t>
    </r>
  </si>
  <si>
    <t>22.2017年奋勇高新区社会保险基金收入预算表（空表）</t>
  </si>
  <si>
    <t>23.2017年奋勇高新区社会保险基金支出预算表（空表）</t>
  </si>
  <si>
    <t>24.2017年奋勇高新区本级社会保险基金收入预算表（空表）</t>
  </si>
  <si>
    <t>25.2017年奋勇高新区本级社会保险基金支出预算表（空表）</t>
  </si>
  <si>
    <t>表1</t>
  </si>
  <si>
    <t>2017年奋勇高新区一般公共预算收入表（代编预算）（空表）</t>
  </si>
  <si>
    <t>单位：万元</t>
  </si>
  <si>
    <t>项          目</t>
  </si>
  <si>
    <t>代编预算数</t>
  </si>
  <si>
    <t>一、一般公共预算收入</t>
  </si>
  <si>
    <t>（一）税收收入</t>
  </si>
  <si>
    <t>增值税</t>
  </si>
  <si>
    <t>营业税</t>
  </si>
  <si>
    <t>企业所得税</t>
  </si>
  <si>
    <t>个人所得税</t>
  </si>
  <si>
    <t>资源税</t>
  </si>
  <si>
    <t>城市维护建设税</t>
  </si>
  <si>
    <t>房产税</t>
  </si>
  <si>
    <t>印花税</t>
  </si>
  <si>
    <t>城镇土地使用税</t>
  </si>
  <si>
    <t>土地增值税</t>
  </si>
  <si>
    <t>车船税</t>
  </si>
  <si>
    <t>耕地占用税</t>
  </si>
  <si>
    <t>契税</t>
  </si>
  <si>
    <t>烟叶税</t>
  </si>
  <si>
    <t>环保税</t>
  </si>
  <si>
    <t>其他税收收入</t>
  </si>
  <si>
    <t>……</t>
  </si>
  <si>
    <t>（二）非税收入</t>
  </si>
  <si>
    <t>专项收入</t>
  </si>
  <si>
    <t>行政事业性收费收入</t>
  </si>
  <si>
    <t>罚没收入</t>
  </si>
  <si>
    <t>国有资本经营收入</t>
  </si>
  <si>
    <t>国有资源(资产)有偿使用收入</t>
  </si>
  <si>
    <t>其他收入</t>
  </si>
  <si>
    <t>二、转移性收入</t>
  </si>
  <si>
    <t>（一）上级补助收入</t>
  </si>
  <si>
    <t xml:space="preserve">     返还性收入</t>
  </si>
  <si>
    <t xml:space="preserve">     一般性转移支付收入</t>
  </si>
  <si>
    <t xml:space="preserve">     专项转移支付收入</t>
  </si>
  <si>
    <t>（二）调入资金等</t>
  </si>
  <si>
    <t>备注：我区无下级预算部门，无代编预算。</t>
  </si>
  <si>
    <t>表2</t>
  </si>
  <si>
    <t>2017年奋勇高新区一般公共预算支出表（代编预算）（空表）</t>
  </si>
  <si>
    <t>一、一般公共预算支出</t>
  </si>
  <si>
    <t>（一）一般公共服务</t>
  </si>
  <si>
    <t>（二）国防</t>
  </si>
  <si>
    <t>（三）公共安全</t>
  </si>
  <si>
    <t>（四）教育</t>
  </si>
  <si>
    <t>（五）科学技术</t>
  </si>
  <si>
    <t>（六）文化体育与传媒</t>
  </si>
  <si>
    <t>（八）医疗卫生与计划生育</t>
  </si>
  <si>
    <t>（九）节能环保</t>
  </si>
  <si>
    <t>（十）城乡社区</t>
  </si>
  <si>
    <t>（十一）农林水</t>
  </si>
  <si>
    <t>（十二）交通运输</t>
  </si>
  <si>
    <t>（十三）资源勘探信息等</t>
  </si>
  <si>
    <t>（十四）商业服务业等</t>
  </si>
  <si>
    <t>（十五）金融</t>
  </si>
  <si>
    <t>（十六）援助其他地区</t>
  </si>
  <si>
    <t>（十七）国土海洋气象等</t>
  </si>
  <si>
    <t>（十八）住房保障</t>
  </si>
  <si>
    <t>（十九）粮油物资储备</t>
  </si>
  <si>
    <t>（二十）预备费</t>
  </si>
  <si>
    <t>（二十一）其他支出</t>
  </si>
  <si>
    <t xml:space="preserve">    其他支出</t>
  </si>
  <si>
    <t>（二十二）债务付息支出</t>
  </si>
  <si>
    <t>（二十三）债务发行费用支出</t>
  </si>
  <si>
    <t>二、转移性支出</t>
  </si>
  <si>
    <t>三、债务还本支出</t>
  </si>
  <si>
    <t>表3</t>
  </si>
  <si>
    <t>2017年奋勇高新区一般公共预算收入表</t>
  </si>
  <si>
    <t>预算数</t>
  </si>
  <si>
    <r>
      <rPr>
        <sz val="12"/>
        <rFont val="宋体"/>
        <charset val="134"/>
      </rPr>
      <t xml:space="preserve">   </t>
    </r>
    <r>
      <rPr>
        <sz val="12"/>
        <rFont val="宋体"/>
        <charset val="134"/>
      </rPr>
      <t>增值税</t>
    </r>
  </si>
  <si>
    <r>
      <rPr>
        <sz val="12"/>
        <rFont val="宋体"/>
        <charset val="134"/>
      </rPr>
      <t xml:space="preserve">   </t>
    </r>
    <r>
      <rPr>
        <sz val="12"/>
        <rFont val="宋体"/>
        <charset val="134"/>
      </rPr>
      <t>企业所得税</t>
    </r>
  </si>
  <si>
    <r>
      <rPr>
        <sz val="12"/>
        <rFont val="宋体"/>
        <charset val="134"/>
      </rPr>
      <t xml:space="preserve">   </t>
    </r>
    <r>
      <rPr>
        <sz val="12"/>
        <rFont val="宋体"/>
        <charset val="134"/>
      </rPr>
      <t>个人所得税</t>
    </r>
  </si>
  <si>
    <t xml:space="preserve">   城市维护建设税</t>
  </si>
  <si>
    <t xml:space="preserve">   房产税</t>
  </si>
  <si>
    <t xml:space="preserve">   印花税</t>
  </si>
  <si>
    <t xml:space="preserve">   城镇土地使用税</t>
  </si>
  <si>
    <t xml:space="preserve">   耕地占用税</t>
  </si>
  <si>
    <t xml:space="preserve">   契税</t>
  </si>
  <si>
    <t xml:space="preserve">   其他税收收入</t>
  </si>
  <si>
    <r>
      <rPr>
        <sz val="12"/>
        <rFont val="宋体"/>
        <charset val="134"/>
      </rPr>
      <t xml:space="preserve">   </t>
    </r>
    <r>
      <rPr>
        <sz val="12"/>
        <rFont val="宋体"/>
        <charset val="134"/>
      </rPr>
      <t>专项收入</t>
    </r>
  </si>
  <si>
    <r>
      <rPr>
        <sz val="12"/>
        <rFont val="宋体"/>
        <charset val="134"/>
      </rPr>
      <t xml:space="preserve">   </t>
    </r>
    <r>
      <rPr>
        <sz val="12"/>
        <rFont val="宋体"/>
        <charset val="134"/>
      </rPr>
      <t>行政事业性收费收入</t>
    </r>
  </si>
  <si>
    <r>
      <rPr>
        <sz val="12"/>
        <rFont val="宋体"/>
        <charset val="134"/>
      </rPr>
      <t xml:space="preserve">   </t>
    </r>
    <r>
      <rPr>
        <sz val="12"/>
        <rFont val="宋体"/>
        <charset val="134"/>
      </rPr>
      <t>罚没收入</t>
    </r>
  </si>
  <si>
    <r>
      <rPr>
        <sz val="12"/>
        <rFont val="宋体"/>
        <charset val="134"/>
      </rPr>
      <t xml:space="preserve">   </t>
    </r>
    <r>
      <rPr>
        <sz val="12"/>
        <rFont val="宋体"/>
        <charset val="134"/>
      </rPr>
      <t>国有资源（资产）有偿使用收入</t>
    </r>
  </si>
  <si>
    <t xml:space="preserve">      返还性收入</t>
  </si>
  <si>
    <t xml:space="preserve">      一般性转移支付收入</t>
  </si>
  <si>
    <t xml:space="preserve">      专项转移支付收入</t>
  </si>
  <si>
    <t>（二）下级上解收入</t>
  </si>
  <si>
    <t>（三）调入资金</t>
  </si>
  <si>
    <t>动用预算稳定调节基金</t>
  </si>
  <si>
    <t>政府性基金预算调入资金</t>
  </si>
  <si>
    <t>国有资本经营预算调入资金</t>
  </si>
  <si>
    <t>其他调入资金</t>
  </si>
  <si>
    <t>（四）上年结余收入</t>
  </si>
  <si>
    <t>收入总计</t>
  </si>
  <si>
    <t>备注：</t>
  </si>
  <si>
    <t>表4</t>
  </si>
  <si>
    <t>2017年奋勇高新区一般公共预算支出表
（按功能分类）</t>
  </si>
  <si>
    <t>项目</t>
  </si>
  <si>
    <t>一、一般公共服务</t>
  </si>
  <si>
    <t>二、国防</t>
  </si>
  <si>
    <t>三、公共安全</t>
  </si>
  <si>
    <t>四、教育</t>
  </si>
  <si>
    <t>五、科学技术</t>
  </si>
  <si>
    <t>六、文化体育与传媒</t>
  </si>
  <si>
    <t>七、社会保障和就业</t>
  </si>
  <si>
    <t>八、医疗卫生与计划生育</t>
  </si>
  <si>
    <t>九、节能环保</t>
  </si>
  <si>
    <t>十、城乡社区</t>
  </si>
  <si>
    <t>十一、农林水</t>
  </si>
  <si>
    <t>十二、交通运输</t>
  </si>
  <si>
    <t>十三、资源勘探信息等</t>
  </si>
  <si>
    <t>十四、商业服务业等</t>
  </si>
  <si>
    <t>十五、金融</t>
  </si>
  <si>
    <t>十六、国土海洋气象等</t>
  </si>
  <si>
    <t>十七、住房保障</t>
  </si>
  <si>
    <t>十八、粮油物资储备</t>
  </si>
  <si>
    <t>十九、预备费</t>
  </si>
  <si>
    <t>二十、其他支出</t>
  </si>
  <si>
    <t>二十一、债务付息支出</t>
  </si>
  <si>
    <t>本级支出小计</t>
  </si>
  <si>
    <t xml:space="preserve">二十一、返还性支出 </t>
  </si>
  <si>
    <t>二十二、一般性转移支付</t>
  </si>
  <si>
    <t>二十三、专项转移支付</t>
  </si>
  <si>
    <t>二十四、上解上级支出</t>
  </si>
  <si>
    <t>二十五、援助其他地区</t>
  </si>
  <si>
    <t>二十六、预备费</t>
  </si>
  <si>
    <t>二十七、债务还本支出</t>
  </si>
  <si>
    <t>支出总计</t>
  </si>
  <si>
    <t>表5</t>
  </si>
  <si>
    <t>2017年奋勇高新区一般公共预算支出表
（按政府预算经济分类）</t>
  </si>
  <si>
    <t>一、奋勇高新区本级支出</t>
  </si>
  <si>
    <t>基本支出</t>
  </si>
  <si>
    <t xml:space="preserve">    工资福利支出</t>
  </si>
  <si>
    <t xml:space="preserve">        基本工资</t>
  </si>
  <si>
    <t xml:space="preserve">        津贴补贴</t>
  </si>
  <si>
    <t xml:space="preserve">        奖金</t>
  </si>
  <si>
    <t xml:space="preserve">        社会保障缴费</t>
  </si>
  <si>
    <t xml:space="preserve">        伙食补助费</t>
  </si>
  <si>
    <t xml:space="preserve">        绩效工资</t>
  </si>
  <si>
    <t xml:space="preserve">        其他工资福利支出</t>
  </si>
  <si>
    <t xml:space="preserve">    商品和服务支出</t>
  </si>
  <si>
    <t xml:space="preserve">        办公费</t>
  </si>
  <si>
    <t xml:space="preserve">        印刷费</t>
  </si>
  <si>
    <t xml:space="preserve">        咨询费</t>
  </si>
  <si>
    <t xml:space="preserve">        电费</t>
  </si>
  <si>
    <t xml:space="preserve">        差旅费</t>
  </si>
  <si>
    <t xml:space="preserve">        因公出国（境）费用</t>
  </si>
  <si>
    <t xml:space="preserve">        维修（护）费</t>
  </si>
  <si>
    <t xml:space="preserve">        租赁费</t>
  </si>
  <si>
    <t xml:space="preserve">        会议费</t>
  </si>
  <si>
    <t xml:space="preserve">        培训费</t>
  </si>
  <si>
    <t xml:space="preserve">        公务接待费</t>
  </si>
  <si>
    <t xml:space="preserve">        专用材料费</t>
  </si>
  <si>
    <t xml:space="preserve">        劳务费</t>
  </si>
  <si>
    <t xml:space="preserve">        工会经费</t>
  </si>
  <si>
    <t xml:space="preserve">        公务用车运行维护费</t>
  </si>
  <si>
    <t xml:space="preserve">        其他交通费用</t>
  </si>
  <si>
    <t xml:space="preserve">        招商引资费用</t>
  </si>
  <si>
    <t xml:space="preserve">        其他商品和服务支出</t>
  </si>
  <si>
    <t xml:space="preserve">    对个人和家庭的支出</t>
  </si>
  <si>
    <t xml:space="preserve">        退休费</t>
  </si>
  <si>
    <t xml:space="preserve">        抚恤金</t>
  </si>
  <si>
    <t xml:space="preserve">        生活补助</t>
  </si>
  <si>
    <t xml:space="preserve">        住房公积金</t>
  </si>
  <si>
    <t xml:space="preserve">        其他对个人和家庭的补助支出</t>
  </si>
  <si>
    <t xml:space="preserve">    对企事业单位的补贴</t>
  </si>
  <si>
    <t xml:space="preserve">        对企业的补贴</t>
  </si>
  <si>
    <t xml:space="preserve">    债务利息支出</t>
  </si>
  <si>
    <t xml:space="preserve">        国内债务付息</t>
  </si>
  <si>
    <t xml:space="preserve">        预留</t>
  </si>
  <si>
    <t xml:space="preserve">        赠与</t>
  </si>
  <si>
    <t xml:space="preserve">        其他支出</t>
  </si>
  <si>
    <t>项目支出</t>
  </si>
  <si>
    <t xml:space="preserve">    其他资本性支出</t>
  </si>
  <si>
    <t>二、对下级税收返还及转移支付</t>
  </si>
  <si>
    <t xml:space="preserve">    转移性支出</t>
  </si>
  <si>
    <t xml:space="preserve">       上下级政府间转移性支出</t>
  </si>
  <si>
    <t>三、上解上级支出</t>
  </si>
  <si>
    <t>四、援助其他地区</t>
  </si>
  <si>
    <t xml:space="preserve">       援助其他地区支出</t>
  </si>
  <si>
    <t>五、预备费</t>
  </si>
  <si>
    <t xml:space="preserve">    预备费及预留</t>
  </si>
  <si>
    <t xml:space="preserve">        预备费</t>
  </si>
  <si>
    <t>六、债务还本支出</t>
  </si>
  <si>
    <t xml:space="preserve">    债务还本支出</t>
  </si>
  <si>
    <t xml:space="preserve">        国内债务还本</t>
  </si>
  <si>
    <t>表6</t>
  </si>
  <si>
    <t>2017年奋勇高新区本级一般公共预算支出表
（按功能分类）</t>
  </si>
  <si>
    <t xml:space="preserve">     单位：万元</t>
  </si>
  <si>
    <t>功能分类</t>
  </si>
  <si>
    <t>奋勇高新区本级一般公共预算支出</t>
  </si>
  <si>
    <t>一、一般公共服务支出</t>
  </si>
  <si>
    <t xml:space="preserve">   人大事务</t>
  </si>
  <si>
    <t xml:space="preserve">   政协事务</t>
  </si>
  <si>
    <t xml:space="preserve">   政府办公厅（室）及相关机构事务</t>
  </si>
  <si>
    <t xml:space="preserve">      行政运行</t>
  </si>
  <si>
    <t xml:space="preserve">      一般行政管理事务</t>
  </si>
  <si>
    <t xml:space="preserve">     信访事务</t>
  </si>
  <si>
    <t xml:space="preserve">      事业运行</t>
  </si>
  <si>
    <t xml:space="preserve">      其他政府办公厅（室）及相关机构事务支出</t>
  </si>
  <si>
    <t>二、国防支出</t>
  </si>
  <si>
    <t>三、公共安全支出</t>
  </si>
  <si>
    <t xml:space="preserve">    公安</t>
  </si>
  <si>
    <t xml:space="preserve">    其他公共安全支出</t>
  </si>
  <si>
    <t xml:space="preserve">      其他公共安全支出</t>
  </si>
  <si>
    <t xml:space="preserve">      其他消防</t>
  </si>
  <si>
    <t>四、教育支出</t>
  </si>
  <si>
    <t>五、科学技术支出</t>
  </si>
  <si>
    <t xml:space="preserve">   其他科学技术支出</t>
  </si>
  <si>
    <t xml:space="preserve">      科技奖励</t>
  </si>
  <si>
    <t xml:space="preserve">      转制科研机构</t>
  </si>
  <si>
    <t xml:space="preserve">      其他科学技术支出</t>
  </si>
  <si>
    <t>六、文化体育与传媒支出</t>
  </si>
  <si>
    <t>七、社会保障和就业支出</t>
  </si>
  <si>
    <t xml:space="preserve">   行政事业单位离退休</t>
  </si>
  <si>
    <t xml:space="preserve">      归口管理的行政单位离退休</t>
  </si>
  <si>
    <t xml:space="preserve">      事业单位离退休</t>
  </si>
  <si>
    <t xml:space="preserve">      离退休人员管理机构</t>
  </si>
  <si>
    <t xml:space="preserve">      未归口管理的行政单位离退休</t>
  </si>
  <si>
    <t xml:space="preserve">      机关事业单位基本养老保险缴费支出</t>
  </si>
  <si>
    <t xml:space="preserve">      其他行政事业单位离退休支出</t>
  </si>
  <si>
    <t xml:space="preserve">   抚恤</t>
  </si>
  <si>
    <t xml:space="preserve">      死亡抚恤</t>
  </si>
  <si>
    <t xml:space="preserve">    其他社会保障和就业支出</t>
  </si>
  <si>
    <t xml:space="preserve">      其他社会保障和就业支出</t>
  </si>
  <si>
    <t>八、医疗卫生与计划生育支出</t>
  </si>
  <si>
    <t xml:space="preserve">    计划生育事务</t>
  </si>
  <si>
    <t xml:space="preserve">      计划生育机构</t>
  </si>
  <si>
    <t xml:space="preserve">      计划生育服务</t>
  </si>
  <si>
    <t xml:space="preserve">      其他计划生育事务支出</t>
  </si>
  <si>
    <t>九、节能环保支出</t>
  </si>
  <si>
    <t xml:space="preserve">    其他节能环保支出</t>
  </si>
  <si>
    <t xml:space="preserve">      其他节能环保支出</t>
  </si>
  <si>
    <t>十、城乡社区支出</t>
  </si>
  <si>
    <t xml:space="preserve">    城乡社区环境卫生</t>
  </si>
  <si>
    <t xml:space="preserve">      城乡社区环境卫生</t>
  </si>
  <si>
    <t xml:space="preserve">    其他城乡社区支出</t>
  </si>
  <si>
    <t xml:space="preserve">      其他城乡社区支出</t>
  </si>
  <si>
    <t>十一、农林水支出</t>
  </si>
  <si>
    <t xml:space="preserve">     农业</t>
  </si>
  <si>
    <t xml:space="preserve">        其他农业支出</t>
  </si>
  <si>
    <t>十二、交通运输支出</t>
  </si>
  <si>
    <t>十三、资源勘探信息等支出</t>
  </si>
  <si>
    <t xml:space="preserve">      制造业</t>
  </si>
  <si>
    <t xml:space="preserve">        其他制造业支出</t>
  </si>
  <si>
    <t xml:space="preserve">      安全生产监管</t>
  </si>
  <si>
    <t xml:space="preserve">        安全生产监察专项</t>
  </si>
  <si>
    <t xml:space="preserve">      支持中小企业发展和管理支出</t>
  </si>
  <si>
    <t xml:space="preserve">        其他支持中小企业发展和管理支出</t>
  </si>
  <si>
    <t>十四、商业服务业等支出</t>
  </si>
  <si>
    <t>十五、金融支出</t>
  </si>
  <si>
    <t>十六、国土海洋气象等支出</t>
  </si>
  <si>
    <t>十七、住房保障支出</t>
  </si>
  <si>
    <t>十八、粮油物资储备支出</t>
  </si>
  <si>
    <t>十九、其他支出</t>
  </si>
  <si>
    <t xml:space="preserve">      年初预留</t>
  </si>
  <si>
    <t xml:space="preserve">      其他支出</t>
  </si>
  <si>
    <t>二十、债务付息支出</t>
  </si>
  <si>
    <t xml:space="preserve">        地方政府一般债务付息支出</t>
  </si>
  <si>
    <t xml:space="preserve">          地方政府一般债券付息支出</t>
  </si>
  <si>
    <t>关于2018年奋勇高新区一般公共预算支出的说明</t>
  </si>
  <si>
    <t>表7</t>
  </si>
  <si>
    <t>2017年奋勇高新区本级一般公共预算基本支出表
（按政府预算经济分类）</t>
  </si>
  <si>
    <t>项         目</t>
  </si>
  <si>
    <t>基本支出合计</t>
  </si>
  <si>
    <t>表17</t>
  </si>
  <si>
    <t>功能分类编码</t>
  </si>
  <si>
    <t>2018年预算</t>
  </si>
  <si>
    <t>本年预算数为上年预算数的%</t>
  </si>
  <si>
    <t>上一次</t>
  </si>
  <si>
    <t>专项类级</t>
  </si>
  <si>
    <t>校验</t>
  </si>
  <si>
    <t>变动</t>
  </si>
  <si>
    <t>上一次2018年预算</t>
  </si>
  <si>
    <t>一、省级对市县税收返还及转移支付</t>
  </si>
  <si>
    <t>230</t>
  </si>
  <si>
    <t xml:space="preserve"> （一）对市县税收返还</t>
  </si>
  <si>
    <t>23001</t>
  </si>
  <si>
    <t xml:space="preserve">     所得税基数返还支出</t>
  </si>
  <si>
    <t>2300102</t>
  </si>
  <si>
    <t xml:space="preserve">     成品油价格和税费改革税收返还支出</t>
  </si>
  <si>
    <t>2300103</t>
  </si>
  <si>
    <t xml:space="preserve">     增值税税收返还支出</t>
  </si>
  <si>
    <t>2300104</t>
  </si>
  <si>
    <t xml:space="preserve">     增值税“五五分享”税收返还支出</t>
  </si>
  <si>
    <t xml:space="preserve">     消费税税收返还支出</t>
  </si>
  <si>
    <t>2300105</t>
  </si>
  <si>
    <t xml:space="preserve">     其他税收返还支出</t>
  </si>
  <si>
    <t>2300199</t>
  </si>
  <si>
    <t xml:space="preserve"> （二）对市县转移支付</t>
  </si>
  <si>
    <t>23002</t>
  </si>
  <si>
    <t xml:space="preserve">    1.一般性转移支付</t>
  </si>
  <si>
    <t xml:space="preserve">     体制补助支出</t>
  </si>
  <si>
    <t>2300201</t>
  </si>
  <si>
    <t xml:space="preserve">     均衡性转移支付支出</t>
  </si>
  <si>
    <t>2300202</t>
  </si>
  <si>
    <t xml:space="preserve">     县级基本财力保障机制奖补资金支出</t>
  </si>
  <si>
    <t>2300207</t>
  </si>
  <si>
    <t xml:space="preserve">     结算补助支出</t>
  </si>
  <si>
    <t>2300208</t>
  </si>
  <si>
    <t xml:space="preserve">     资源枯竭型城市转移支付补助支出</t>
  </si>
  <si>
    <t>2300212</t>
  </si>
  <si>
    <t xml:space="preserve">     企业事业单位划转补助支出</t>
  </si>
  <si>
    <t>2300214</t>
  </si>
  <si>
    <t xml:space="preserve">     基层公检法司转移支付支出</t>
  </si>
  <si>
    <t>2300220</t>
  </si>
  <si>
    <t xml:space="preserve">     城乡义务教育转移支付支出</t>
  </si>
  <si>
    <t>2300221</t>
  </si>
  <si>
    <t xml:space="preserve">     基本养老金转移支付支出</t>
  </si>
  <si>
    <t>2300222</t>
  </si>
  <si>
    <t xml:space="preserve">     城乡居民医疗保险转移支付支出</t>
  </si>
  <si>
    <t>2300223</t>
  </si>
  <si>
    <t xml:space="preserve">     农村综合改革转移支付支出</t>
  </si>
  <si>
    <t>2300224</t>
  </si>
  <si>
    <t xml:space="preserve">     产粮（油）大县奖励资金支出</t>
  </si>
  <si>
    <t>2300225</t>
  </si>
  <si>
    <t xml:space="preserve">     重点生态功能区转移支付支出</t>
  </si>
  <si>
    <t>2300226</t>
  </si>
  <si>
    <t xml:space="preserve">     固定数额补助支出</t>
  </si>
  <si>
    <t>2300227</t>
  </si>
  <si>
    <t xml:space="preserve">     革命老区转移支付支出</t>
  </si>
  <si>
    <t>2300228</t>
  </si>
  <si>
    <t xml:space="preserve">     民族地区转移支付支出</t>
  </si>
  <si>
    <t>2300229</t>
  </si>
  <si>
    <t xml:space="preserve">     边疆地区转移支付支出</t>
  </si>
  <si>
    <t>2300230</t>
  </si>
  <si>
    <t xml:space="preserve">     贫困地区转移支付支出</t>
  </si>
  <si>
    <t>2300231</t>
  </si>
  <si>
    <t xml:space="preserve">     其他一般性转移支付支出</t>
  </si>
  <si>
    <t>2300299</t>
  </si>
  <si>
    <t xml:space="preserve">   2.专项转移支付</t>
  </si>
  <si>
    <t>23003</t>
  </si>
  <si>
    <t xml:space="preserve">     一般公共服务支出</t>
  </si>
  <si>
    <t>2300301</t>
  </si>
  <si>
    <t xml:space="preserve">       其中：科技创新战略专项资金</t>
  </si>
  <si>
    <t xml:space="preserve">       科技创新战略专项资金</t>
  </si>
  <si>
    <t xml:space="preserve">       区域协调发展战略专项资金</t>
  </si>
  <si>
    <t xml:space="preserve">       省委特支</t>
  </si>
  <si>
    <t xml:space="preserve">       高校毕业生到农村基层支教、支农、支医和扶贫经费补助</t>
  </si>
  <si>
    <t xml:space="preserve">       财政部下达1984以来接收军转干部人员经费和政法增编经费</t>
  </si>
  <si>
    <t xml:space="preserve">       博士后专项经费</t>
  </si>
  <si>
    <t xml:space="preserve">       促进经济发展专项资金</t>
  </si>
  <si>
    <t xml:space="preserve">       社会福利专项资金</t>
  </si>
  <si>
    <t xml:space="preserve">       文化繁荣发展专项资金</t>
  </si>
  <si>
    <t xml:space="preserve">       省总工会困难职工帮扶专项经费</t>
  </si>
  <si>
    <t xml:space="preserve">       精神文明工作专项（慎海雄常委掌握）</t>
  </si>
  <si>
    <t xml:space="preserve">       高校毕业生“三支一扶”计划中央补助资金</t>
  </si>
  <si>
    <t xml:space="preserve">       县级纪检监察机关办案专项经费</t>
  </si>
  <si>
    <t xml:space="preserve">       农业财政管理项目经费</t>
  </si>
  <si>
    <t xml:space="preserve">       县级地方党委政府主要领导干部经济责任异地同步审计及领导干部自然资源资产离任审计经费</t>
  </si>
  <si>
    <t xml:space="preserve">       财政部提前下达2018年高校毕业生“三支一扶”计划中央补助资金</t>
  </si>
  <si>
    <t xml:space="preserve">       促进就业创业发展专项资金</t>
  </si>
  <si>
    <t xml:space="preserve">       党务工作专项（任学锋常委掌握）</t>
  </si>
  <si>
    <t xml:space="preserve">       工商联专项补助资金</t>
  </si>
  <si>
    <t xml:space="preserve">       经信交通工作专项（袁宝成副省长掌握）</t>
  </si>
  <si>
    <t xml:space="preserve">       第六届全省少数民族传统体育运动会经费</t>
  </si>
  <si>
    <t xml:space="preserve">       群团工作专项（邹铭常委掌握）</t>
  </si>
  <si>
    <t xml:space="preserve">       妇女维权与信息服务站项目资金</t>
  </si>
  <si>
    <t xml:space="preserve">       人大工作专项（省人大主任掌握）</t>
  </si>
  <si>
    <t xml:space="preserve">       审计系统自身建设专项经费</t>
  </si>
  <si>
    <t xml:space="preserve">       商贸口岸工作专项（陈云贤同志掌握）</t>
  </si>
  <si>
    <t xml:space="preserve">       “妇女之家”示范点建设项目资金</t>
  </si>
  <si>
    <t xml:space="preserve">       政协专项（政协主席掌握）</t>
  </si>
  <si>
    <t xml:space="preserve">       工商行政管理专项补助经费</t>
  </si>
  <si>
    <t xml:space="preserve">       纪检工作专项（施克辉常委掌握）</t>
  </si>
  <si>
    <t xml:space="preserve">       各地级市立法联系点建设运作项目经费</t>
  </si>
  <si>
    <t xml:space="preserve">       预防腐败工作专项（施克辉常委掌握）</t>
  </si>
  <si>
    <t xml:space="preserve">       民族宗教地区补助专项经费</t>
  </si>
  <si>
    <t xml:space="preserve">       党代表联络工作专项经费</t>
  </si>
  <si>
    <t xml:space="preserve">       党建专款（邹铭常委掌握）</t>
  </si>
  <si>
    <t xml:space="preserve">       农产品成本调查经费</t>
  </si>
  <si>
    <t xml:space="preserve">       省编办境外培训经费</t>
  </si>
  <si>
    <t xml:space="preserve">       统战专款（曾志权常委掌握）</t>
  </si>
  <si>
    <t xml:space="preserve">       农产品价格成本调查工作经费</t>
  </si>
  <si>
    <t xml:space="preserve">     国防支出</t>
  </si>
  <si>
    <t>2300303</t>
  </si>
  <si>
    <t xml:space="preserve">     公共安全支出</t>
  </si>
  <si>
    <t xml:space="preserve">       解决特殊疑难信访问题资金</t>
  </si>
  <si>
    <t>2300304</t>
  </si>
  <si>
    <t xml:space="preserve">       其中：社会治理专项资金</t>
  </si>
  <si>
    <t xml:space="preserve">       调研督察专款（江凌常委掌握）</t>
  </si>
  <si>
    <t xml:space="preserve">       社会治理专项资金</t>
  </si>
  <si>
    <t xml:space="preserve">       缉毒工作经费</t>
  </si>
  <si>
    <t xml:space="preserve">       政府专职消防队员业务经费补助</t>
  </si>
  <si>
    <t xml:space="preserve">       禁毒补助经费</t>
  </si>
  <si>
    <t xml:space="preserve">       财政部提前下达2018年军队转业干部补助经费预算指标（第二批）(2017年接收军队转业干部2018年人员经费）</t>
  </si>
  <si>
    <t xml:space="preserve">     教育支出</t>
  </si>
  <si>
    <t xml:space="preserve">       PPP工作经费</t>
  </si>
  <si>
    <t>2300305</t>
  </si>
  <si>
    <t xml:space="preserve">       其中：教育发展专项资金</t>
  </si>
  <si>
    <t xml:space="preserve">       财政监督检查工作经费</t>
  </si>
  <si>
    <t xml:space="preserve">       教育发展专项资金</t>
  </si>
  <si>
    <t xml:space="preserve">       中职免学费资金</t>
  </si>
  <si>
    <t xml:space="preserve">       农村义务教育薄弱学校改造补助资金</t>
  </si>
  <si>
    <t xml:space="preserve">       行政事业性资产管理经费</t>
  </si>
  <si>
    <t xml:space="preserve">       地方教育附加安排的债务还本付息资金</t>
  </si>
  <si>
    <t xml:space="preserve">       普通高中家庭经济困难学生助学金</t>
  </si>
  <si>
    <t xml:space="preserve">       财政部下达工商行政管理专项补助经费</t>
  </si>
  <si>
    <t xml:space="preserve">       建立健全我省普通高校和高中阶段教育学校家庭经济困难学生资助政策体系——普通高中家庭经济困难学生助学金</t>
  </si>
  <si>
    <t xml:space="preserve">       学前教育困难家庭幼儿生活费补助</t>
  </si>
  <si>
    <t xml:space="preserve">       对台工作专项（曾志权常委掌握）</t>
  </si>
  <si>
    <t xml:space="preserve">       学生资助补助经费（中等职业教育助学）</t>
  </si>
  <si>
    <t xml:space="preserve">       学生资助补助经费（中等职业教育助学）—中职免学费补助资金</t>
  </si>
  <si>
    <t xml:space="preserve">       现代职业教育质量提升计划专项资金--高职部分</t>
  </si>
  <si>
    <t xml:space="preserve">       财政部提前下达2018年解决特殊疑难信访问题补助经费</t>
  </si>
  <si>
    <t xml:space="preserve">       现代职业教育质量提升计划专项资金--中职部分</t>
  </si>
  <si>
    <t xml:space="preserve">       支持学前教育发展资金</t>
  </si>
  <si>
    <t xml:space="preserve">       债务管理工作经费</t>
  </si>
  <si>
    <t xml:space="preserve">       广东以色列理工学院基本建设和办学补助</t>
  </si>
  <si>
    <t xml:space="preserve">       学生资助补助经费——技工院校中职免学费补助资金</t>
  </si>
  <si>
    <t xml:space="preserve">       税政工作经费</t>
  </si>
  <si>
    <t xml:space="preserve">       教育精准扶贫项目</t>
  </si>
  <si>
    <t xml:space="preserve">       行政事业国有资产出租出借成本性和工作经费支出(广东省中小企业服务中心，公益一类）</t>
  </si>
  <si>
    <t xml:space="preserve">       国家励志奖学金及普通高校助学金</t>
  </si>
  <si>
    <t xml:space="preserve">       财政部下达农产品成本调查经费</t>
  </si>
  <si>
    <t xml:space="preserve">       少数民族地区少数民族大学生资助资金</t>
  </si>
  <si>
    <t xml:space="preserve">       中等职业学校国家助学金</t>
  </si>
  <si>
    <t xml:space="preserve">       世行贷款项目配套资金</t>
  </si>
  <si>
    <t xml:space="preserve">       学生资助补助经费（普通高中助学）</t>
  </si>
  <si>
    <t xml:space="preserve">       财政部提前下达2018年边海防基础设施维护费</t>
  </si>
  <si>
    <t xml:space="preserve">       学生资助补助经费（高等教育）</t>
  </si>
  <si>
    <t xml:space="preserve">       财政部提前下达2018年人民防空经费</t>
  </si>
  <si>
    <t xml:space="preserve">       特殊教育补助经费</t>
  </si>
  <si>
    <t xml:space="preserve">       学生资助补助经费（普通高中助学）--普通高中免学费补助资金</t>
  </si>
  <si>
    <t xml:space="preserve">       学生资助补助经费——技工院校中职助学金补助资金</t>
  </si>
  <si>
    <t xml:space="preserve">       研究生国家助学金</t>
  </si>
  <si>
    <t xml:space="preserve">       武警、消防、边防后勤保障资金</t>
  </si>
  <si>
    <t xml:space="preserve">       高等学校家庭经济困难学生免学费补助</t>
  </si>
  <si>
    <t xml:space="preserve">     科学技术支出</t>
  </si>
  <si>
    <t xml:space="preserve">       财政部提前下达2018年禁毒补助经费</t>
  </si>
  <si>
    <t>2300306</t>
  </si>
  <si>
    <t xml:space="preserve">       公共安全工作专项（李春生副省长掌握）</t>
  </si>
  <si>
    <t xml:space="preserve">       政法工作专项（机动部分）</t>
  </si>
  <si>
    <t xml:space="preserve">       中央引导地方科技发展专项资金</t>
  </si>
  <si>
    <t xml:space="preserve">       维护社会稳定专款（何忠友常委掌握）</t>
  </si>
  <si>
    <t xml:space="preserve">       地方志编修经费</t>
  </si>
  <si>
    <t xml:space="preserve">       省未成年管教所育新中学教育经费</t>
  </si>
  <si>
    <t xml:space="preserve">       广东省基层科普行动计划</t>
  </si>
  <si>
    <t xml:space="preserve">       科普信息化和学术创新能力提升计划</t>
  </si>
  <si>
    <t xml:space="preserve">       教育配套中央等支出</t>
  </si>
  <si>
    <t xml:space="preserve">     文化体育与传媒支出</t>
  </si>
  <si>
    <t xml:space="preserve">       预留教育规划政策性增支（归垫）</t>
  </si>
  <si>
    <t>2300307</t>
  </si>
  <si>
    <t xml:space="preserve">       其中：补齐人均公共文化财政支出短板奖补资金</t>
  </si>
  <si>
    <t xml:space="preserve">       预留政策性增支</t>
  </si>
  <si>
    <t xml:space="preserve">       补齐人均公共文化财政支出短板奖补资金</t>
  </si>
  <si>
    <t xml:space="preserve">       乡村振兴战略专项资金</t>
  </si>
  <si>
    <t xml:space="preserve">       财政部提前下达2018年农村义务教育薄弱学校改造补助资金</t>
  </si>
  <si>
    <t xml:space="preserve">       中央补助地方公共文化服务体系建设专项资金</t>
  </si>
  <si>
    <t xml:space="preserve">       博物馆纪念馆逐步免费开放补助资金</t>
  </si>
  <si>
    <t xml:space="preserve">       政府性基金转列一般公共预算新增的教育资金</t>
  </si>
  <si>
    <t xml:space="preserve">       国家文物保护专项资金</t>
  </si>
  <si>
    <t xml:space="preserve">       其他部门办学奖助类经费以及免学费</t>
  </si>
  <si>
    <t xml:space="preserve">       美术馆 公共图书馆 文化馆（站）免费开放补助资金</t>
  </si>
  <si>
    <t xml:space="preserve">       公共体育场馆向社会免费或低收费开放补助资金</t>
  </si>
  <si>
    <t xml:space="preserve">       非物质文化遗产保护资金</t>
  </si>
  <si>
    <t xml:space="preserve">       非物质文化遗产保护专项资金</t>
  </si>
  <si>
    <t xml:space="preserve">       市县台站修缮救灾补助</t>
  </si>
  <si>
    <t xml:space="preserve">       财政部提前下达2018年学生资助补助经费（中等职业教育助学）—中职免学费补助资金</t>
  </si>
  <si>
    <t xml:space="preserve">     社会保障和就业支出</t>
  </si>
  <si>
    <t xml:space="preserve">       财政部提前下达2018年现代职业教育质量提升计划专项资金--高职部分</t>
  </si>
  <si>
    <t>2300308</t>
  </si>
  <si>
    <t xml:space="preserve">       其中：困难群众救助补助资金</t>
  </si>
  <si>
    <t xml:space="preserve">       财政部提前下达2018年现代职业教育质量提升计划专项资金--中职部分</t>
  </si>
  <si>
    <t xml:space="preserve">       财政部提前下达2018年支持学前教育发展资金</t>
  </si>
  <si>
    <t xml:space="preserve">       退役安置补助经费（人员）</t>
  </si>
  <si>
    <t xml:space="preserve">       优抚对象抚恤补助经费</t>
  </si>
  <si>
    <t xml:space="preserve">       财政部提前下达2018年学生资助补助经费——技工院校中职免学费补助资金</t>
  </si>
  <si>
    <t xml:space="preserve">       优抚抚恤补助资金</t>
  </si>
  <si>
    <t xml:space="preserve">       教育新增预算预留资金</t>
  </si>
  <si>
    <t xml:space="preserve">       就业补助资金</t>
  </si>
  <si>
    <t xml:space="preserve">       职业教育补差经费</t>
  </si>
  <si>
    <t xml:space="preserve">       退役安置补助经费——管理机构经费</t>
  </si>
  <si>
    <t xml:space="preserve">       残疾人事业发展资金</t>
  </si>
  <si>
    <t xml:space="preserve">       技工院校建档立卡贫困家庭生活费补助</t>
  </si>
  <si>
    <t xml:space="preserve">       基层民政业务管理补助资金</t>
  </si>
  <si>
    <t xml:space="preserve">       拥军优属等慰问活动经费</t>
  </si>
  <si>
    <t xml:space="preserve">       财政部提前下达2018年学生资助补助经费（普通高中助学）</t>
  </si>
  <si>
    <t xml:space="preserve">       救灾物资储备管理经费</t>
  </si>
  <si>
    <t xml:space="preserve">       财政部提前下达2018年学生资助补助经费（中等职业教育助学）预算—中职助学金补助资金</t>
  </si>
  <si>
    <t xml:space="preserve">       军供站补助</t>
  </si>
  <si>
    <t xml:space="preserve">       科技教育工作专项（黄宁生副省长掌握）</t>
  </si>
  <si>
    <t xml:space="preserve">       民族地区劳动力开发</t>
  </si>
  <si>
    <t xml:space="preserve">       中等职业学院国家助学金（技工口）</t>
  </si>
  <si>
    <t xml:space="preserve">       省界管理经费</t>
  </si>
  <si>
    <t xml:space="preserve">       财政部提前下达2018年学生资助补助经费（高等教育）</t>
  </si>
  <si>
    <t xml:space="preserve">     医疗卫生与计划生育支出</t>
  </si>
  <si>
    <t xml:space="preserve">       财政部提前下达2018年特殊教育补助经费</t>
  </si>
  <si>
    <t>2300310</t>
  </si>
  <si>
    <t xml:space="preserve">       其中：医疗卫生健康事业发展专项资金</t>
  </si>
  <si>
    <t xml:space="preserve">       财政部提前下达2018年学生资助补助经费（普通高中助学）--普通高中免学费补助资金</t>
  </si>
  <si>
    <t xml:space="preserve">       医疗卫生健康事业发展专项资金</t>
  </si>
  <si>
    <t xml:space="preserve">       财政部提前下达2018年学生资助补助经费——技工院校中职助学金补助资金</t>
  </si>
  <si>
    <t xml:space="preserve">       基本公共卫生服务补助资金</t>
  </si>
  <si>
    <t xml:space="preserve">       公共卫生服务补助资金</t>
  </si>
  <si>
    <t xml:space="preserve">       医疗服务能力提升补助资金</t>
  </si>
  <si>
    <t xml:space="preserve">       基本药物制度补助资金</t>
  </si>
  <si>
    <t xml:space="preserve">       农村计生奖励经费</t>
  </si>
  <si>
    <t xml:space="preserve">       优抚对象医疗保障经费</t>
  </si>
  <si>
    <t xml:space="preserve">       国家科技创新能力建设省级配套资金</t>
  </si>
  <si>
    <t xml:space="preserve">       国家免费孕前优生健康检查项目试点政策省补助资金</t>
  </si>
  <si>
    <t xml:space="preserve">       新能源汽车补贴缺口资金</t>
  </si>
  <si>
    <t xml:space="preserve">       医疗救助补助资金（疾病应急救助补助资金）</t>
  </si>
  <si>
    <t xml:space="preserve">       财政部提前下达2018年中央引导地方科技发展专项资金</t>
  </si>
  <si>
    <t xml:space="preserve">       计划生育转移支付资金</t>
  </si>
  <si>
    <t xml:space="preserve">       中青年专家服务和院士津补贴</t>
  </si>
  <si>
    <t xml:space="preserve">       城乡居民基本医疗保险宣传基本经费</t>
  </si>
  <si>
    <t xml:space="preserve">       财政部下达基层科普行动计划资金</t>
  </si>
  <si>
    <t xml:space="preserve">       城乡居民基本医疗保险宣传培训经费</t>
  </si>
  <si>
    <t xml:space="preserve">     节能环保支出</t>
  </si>
  <si>
    <t>2300311</t>
  </si>
  <si>
    <t xml:space="preserve">       其中：生态环境保护专项资金</t>
  </si>
  <si>
    <t xml:space="preserve">       生态环境保护专项资金</t>
  </si>
  <si>
    <t xml:space="preserve">       财政部提前下达部分2018年城市管网专项资金</t>
  </si>
  <si>
    <t xml:space="preserve">       水污染防治资金</t>
  </si>
  <si>
    <t xml:space="preserve">       财政部提前下达2018年中央补助地方公共文化服务体系建设专项资金</t>
  </si>
  <si>
    <t xml:space="preserve">       茂名石化炼油厂卫生防护距离内居民搬迁安置补助资金</t>
  </si>
  <si>
    <t xml:space="preserve">       广东省建成小康社会人均公共文化财政支出资金</t>
  </si>
  <si>
    <t xml:space="preserve">       茂名石化炼油厂卫生防护距离内居民搬迁安置省级补助资金</t>
  </si>
  <si>
    <t xml:space="preserve">       农村环境整治资金支持传统村落保护</t>
  </si>
  <si>
    <t xml:space="preserve">       财政部提前下达2018年博物馆纪念馆逐步免费开放补助资金</t>
  </si>
  <si>
    <t xml:space="preserve">     城乡社区支出</t>
  </si>
  <si>
    <t xml:space="preserve">       财政部提前下达2018年国家文物保护专项资金</t>
  </si>
  <si>
    <t>2300312</t>
  </si>
  <si>
    <t xml:space="preserve">       其中：区域协调发展战略专项资金</t>
  </si>
  <si>
    <t xml:space="preserve">       财政部提前下达2018年美术馆 公共图书馆 文化馆（站）免费开放补助资金</t>
  </si>
  <si>
    <t xml:space="preserve">       省级旅游景点建设</t>
  </si>
  <si>
    <t xml:space="preserve">       财政部提前下达2018年公共体育场馆向社会免费或低收费开放补助资金</t>
  </si>
  <si>
    <t xml:space="preserve">       财政部提前下达2018年非物质文化遗产保护专项资金</t>
  </si>
  <si>
    <t xml:space="preserve">     农林水支出</t>
  </si>
  <si>
    <t>2300313</t>
  </si>
  <si>
    <t xml:space="preserve">       其中：乡村振兴战略专项资金</t>
  </si>
  <si>
    <t xml:space="preserve">       扶贫及基层组织保障资金</t>
  </si>
  <si>
    <t xml:space="preserve">       困难群众救助补助资金</t>
  </si>
  <si>
    <t xml:space="preserve">       生态公益林补助资金</t>
  </si>
  <si>
    <t xml:space="preserve">       财政部提前下达2018年困难群众基本生活救助补助</t>
  </si>
  <si>
    <t xml:space="preserve">       离任村（社区）干部生活补助资金</t>
  </si>
  <si>
    <t xml:space="preserve">       农业综合开发补助资金</t>
  </si>
  <si>
    <t xml:space="preserve">       财政部提前下达2018年退役安置补助经费（人员）</t>
  </si>
  <si>
    <t xml:space="preserve">       财政部提前下达2018年优抚对象抚恤补助经费</t>
  </si>
  <si>
    <t xml:space="preserve">       大中型水库移民后期扶持资金</t>
  </si>
  <si>
    <t xml:space="preserve">       村务监督委员会补贴资金</t>
  </si>
  <si>
    <t xml:space="preserve">       离任村（社区）干部生活补贴</t>
  </si>
  <si>
    <t xml:space="preserve">       财政部提前下达2018年就业补助资金</t>
  </si>
  <si>
    <t xml:space="preserve">       军转干生活费补贴资金</t>
  </si>
  <si>
    <t xml:space="preserve">       护林员队伍建设资金</t>
  </si>
  <si>
    <t xml:space="preserve">       列支返还非税支出（预留资金）</t>
  </si>
  <si>
    <t xml:space="preserve">       水利基础设施建设及行业发展资金</t>
  </si>
  <si>
    <t xml:space="preserve">       财政部提前下达2018年退役安置补助经费——管理机构经费</t>
  </si>
  <si>
    <t xml:space="preserve">       财政部提前下达2018年残疾人事业发展资金</t>
  </si>
  <si>
    <t xml:space="preserve">       现代农业产业发展主导产业带项目资金</t>
  </si>
  <si>
    <t xml:space="preserve">       困难群众救助补助-工作经费</t>
  </si>
  <si>
    <t xml:space="preserve">       休（禁）渔渔民生产生活补助资金</t>
  </si>
  <si>
    <t xml:space="preserve">       普惠金融发展专项资金</t>
  </si>
  <si>
    <t xml:space="preserve">       残疾人事业政策性增支</t>
  </si>
  <si>
    <t xml:space="preserve">       改变省属水电厂利益分配后税收返还</t>
  </si>
  <si>
    <t xml:space="preserve">       农业生产救灾及特大防汛抗旱补助资金</t>
  </si>
  <si>
    <t xml:space="preserve">       抚恤补助资金</t>
  </si>
  <si>
    <t xml:space="preserve">       森林保险省级财政保费补贴</t>
  </si>
  <si>
    <t xml:space="preserve">       华侨事务预算</t>
  </si>
  <si>
    <t xml:space="preserve">       2018年省级普惠金融发展资金项目</t>
  </si>
  <si>
    <t xml:space="preserve">       村务公开工作经费</t>
  </si>
  <si>
    <t xml:space="preserve">       贫困归侨扶贫救助补助资金</t>
  </si>
  <si>
    <t xml:space="preserve">       山区创业青年培训经费</t>
  </si>
  <si>
    <t xml:space="preserve">       1-4级（分散）伤病残退役士兵购建房补助经费</t>
  </si>
  <si>
    <t xml:space="preserve">       农业补贴资金（后备奶牛补贴）</t>
  </si>
  <si>
    <t xml:space="preserve">       村（社区）“两委”正职奖励津贴经费</t>
  </si>
  <si>
    <t xml:space="preserve">       残疾人就业保障专项资金</t>
  </si>
  <si>
    <t xml:space="preserve">     交通运输支出</t>
  </si>
  <si>
    <t>2300314</t>
  </si>
  <si>
    <t xml:space="preserve">       医疗救助资金</t>
  </si>
  <si>
    <t xml:space="preserve">       车辆购置税收入补助地方资金</t>
  </si>
  <si>
    <t xml:space="preserve">       财政部提前下达2018年公共卫生服务补助资金</t>
  </si>
  <si>
    <t xml:space="preserve">       城市公交车成品油价格补助资金</t>
  </si>
  <si>
    <t xml:space="preserve">       财政部提前下达2018年医疗服务能力提升补助资金</t>
  </si>
  <si>
    <t xml:space="preserve">       湛江机场迁建工程</t>
  </si>
  <si>
    <t xml:space="preserve">       财政部提前下达2018年基本药物制度补助资金</t>
  </si>
  <si>
    <t xml:space="preserve">       财政部提前下达2018年医疗救助补助资金</t>
  </si>
  <si>
    <t xml:space="preserve">     资源勘探信息等支出</t>
  </si>
  <si>
    <t xml:space="preserve">       卫生事业发展经费</t>
  </si>
  <si>
    <t>2300315</t>
  </si>
  <si>
    <t xml:space="preserve">       其中：促进经济发展专项资金</t>
  </si>
  <si>
    <t xml:space="preserve">       对口帮扶省级补助新增资金（汕头、湛江、茂名、揭阳）</t>
  </si>
  <si>
    <t xml:space="preserve">       财政部提前下达2018年优抚对象医疗保障经费</t>
  </si>
  <si>
    <t xml:space="preserve">       江门市建设国家小微企业创业创新基地示范城市配套资金</t>
  </si>
  <si>
    <t xml:space="preserve">       岭南中医药材保护经费</t>
  </si>
  <si>
    <t xml:space="preserve">       欠发达地区信息化建设经费</t>
  </si>
  <si>
    <t xml:space="preserve">       社保民政工作专项（林少春副省长掌握）</t>
  </si>
  <si>
    <t xml:space="preserve">       省欠发达地区信息化建设经费</t>
  </si>
  <si>
    <t xml:space="preserve">     商业服务业等支出</t>
  </si>
  <si>
    <t xml:space="preserve">       财政部提前下达2018年医疗救助补助资金（疾病应急救助补助资金）</t>
  </si>
  <si>
    <t>2300316</t>
  </si>
  <si>
    <t xml:space="preserve">       财政部提前下达2018年计划生育转移支付资金</t>
  </si>
  <si>
    <t xml:space="preserve">       外经贸发展专项资金预算</t>
  </si>
  <si>
    <t xml:space="preserve">     金融支出</t>
  </si>
  <si>
    <t>2300317</t>
  </si>
  <si>
    <t xml:space="preserve">       其中：国际金融组织贷款项目协调管理费</t>
  </si>
  <si>
    <t xml:space="preserve">       国际金融组织贷款项目协调管理费</t>
  </si>
  <si>
    <t xml:space="preserve">     国土海洋气象等支出</t>
  </si>
  <si>
    <t>2300320</t>
  </si>
  <si>
    <t xml:space="preserve">       土地整治工作专项资金</t>
  </si>
  <si>
    <t xml:space="preserve">       财政部提前下达2018年水污染防治资金</t>
  </si>
  <si>
    <t xml:space="preserve">       海岛和海域保护资金</t>
  </si>
  <si>
    <t xml:space="preserve">       珠海市人工鱼礁建设及增殖放流项目经费</t>
  </si>
  <si>
    <t xml:space="preserve">       财政部提前下达2018年农村环境整治资金支持传统村落保护</t>
  </si>
  <si>
    <t xml:space="preserve">     住房保障支出</t>
  </si>
  <si>
    <t xml:space="preserve">       城乡环境改善工作专项（许瑞生副省长掌握）</t>
  </si>
  <si>
    <t>2300321</t>
  </si>
  <si>
    <t xml:space="preserve">       中央财政农村危房改造补助资金</t>
  </si>
  <si>
    <t xml:space="preserve">       中央财政城镇保障性安居工程专项资金</t>
  </si>
  <si>
    <t xml:space="preserve">     粮油物资储备支出</t>
  </si>
  <si>
    <t xml:space="preserve">       财政部提前下达2018年林业生态恢复保护资金</t>
  </si>
  <si>
    <t xml:space="preserve">       促进区域协调发展及农村工作专项（常务副省长掌握）</t>
  </si>
  <si>
    <t>2300322</t>
  </si>
  <si>
    <t xml:space="preserve">     其他支出</t>
  </si>
  <si>
    <t>2300399</t>
  </si>
  <si>
    <t xml:space="preserve">       粤东西北地级市城区扩容提质基本建设贷款贴息</t>
  </si>
  <si>
    <t xml:space="preserve">       深圳计划单列市专项补助</t>
  </si>
  <si>
    <t xml:space="preserve">       人防易地建设费补助</t>
  </si>
  <si>
    <t xml:space="preserve">       省价格监测信息采集补助资金</t>
  </si>
  <si>
    <t xml:space="preserve">       水利建设清算资金</t>
  </si>
  <si>
    <t>二、省级上解中央支出</t>
  </si>
  <si>
    <t xml:space="preserve">       财政部提前下达2018年部分农业专项转移支付预算--农业生产发展资金</t>
  </si>
  <si>
    <t xml:space="preserve">       财政部提前下达2018年水利发展资金</t>
  </si>
  <si>
    <t>23006</t>
  </si>
  <si>
    <t xml:space="preserve">   二、省级上解中央支出</t>
  </si>
  <si>
    <t xml:space="preserve">     体制上解支出</t>
  </si>
  <si>
    <t xml:space="preserve">       财政部提前下达2018年农业综合开发补助资金</t>
  </si>
  <si>
    <t>2300601</t>
  </si>
  <si>
    <t xml:space="preserve">     专项上解支出</t>
  </si>
  <si>
    <t>2300602</t>
  </si>
  <si>
    <t xml:space="preserve">       水利还贷资金</t>
  </si>
  <si>
    <t>1.“其他支出”项下列示的项目数较少，主要是实行财政省直管县改革后，财政结算直接到省直管县，原来市级对县级的补助通过省与市、县结算反映，为列收列支事项，不作具体列示。</t>
  </si>
  <si>
    <t xml:space="preserve">       财政部提前下达2018年大中型水库移民后期扶持资金</t>
  </si>
  <si>
    <t>2.部分涉密项目未在本表中反映。</t>
  </si>
  <si>
    <t xml:space="preserve">       “三农”资金</t>
  </si>
  <si>
    <t xml:space="preserve">       救灾应急资金</t>
  </si>
  <si>
    <t xml:space="preserve">       财政部提前下达2018年林业改革发展资金</t>
  </si>
  <si>
    <t xml:space="preserve">       省级民生水利项目贷款还利息[资金来源：飞来峡水利枢纽管理处其他收入安排的支出]</t>
  </si>
  <si>
    <t xml:space="preserve">       财政部提前下达农业保险保费补贴2018年预算</t>
  </si>
  <si>
    <t xml:space="preserve">       省级民生水利项目贷款还利息[资金来源：潮州供水枢纽管理处其他收入安排的支出]</t>
  </si>
  <si>
    <t xml:space="preserve">       农业项目中央投资配套资金</t>
  </si>
  <si>
    <t xml:space="preserve">       粤港澳直通车指标费收入安排的支出（扶贫部分）</t>
  </si>
  <si>
    <t xml:space="preserve">       财政部提前下达2018年普惠金融发展专项资金</t>
  </si>
  <si>
    <t xml:space="preserve">       财政部提前下达2018年农业生产救灾及特大防汛抗旱补助资金</t>
  </si>
  <si>
    <t xml:space="preserve">       农村工作专项资金（曾志权常委掌握）</t>
  </si>
  <si>
    <t xml:space="preserve">       财政部下达华侨事务预算</t>
  </si>
  <si>
    <t xml:space="preserve">       农村财务管理专项经费</t>
  </si>
  <si>
    <t xml:space="preserve">       耕地地力保护补贴工作经费</t>
  </si>
  <si>
    <t xml:space="preserve">       财政部提前下达2018年部分农业专项转移支付预算--农村土地承包经营权确权登记颁证补助资金</t>
  </si>
  <si>
    <t xml:space="preserve">       农村财会人员财政支农政策培训</t>
  </si>
  <si>
    <t xml:space="preserve">       财政部提前下达2018年车辆购置税收入补助地方资金</t>
  </si>
  <si>
    <t xml:space="preserve">       湛江机场等交通基础设施建设政策性增支</t>
  </si>
  <si>
    <t xml:space="preserve">       财政部提前下达2018年城市公交车成品油价格补助资金</t>
  </si>
  <si>
    <t xml:space="preserve">       交通建设清算资金-成品油</t>
  </si>
  <si>
    <t xml:space="preserve">       （广东省信息中心）广东省欠发达地区信息化建设经费</t>
  </si>
  <si>
    <t xml:space="preserve">       （广东省信息中心）2016年省网上办事大厅建设经费</t>
  </si>
  <si>
    <t xml:space="preserve">       （广东省信息中心）2014年省网上办事大厅经费</t>
  </si>
  <si>
    <t xml:space="preserve">       （广东省信息中心）2015年省网上办事大厅经费</t>
  </si>
  <si>
    <t xml:space="preserve">       （广东省信息中心）2015年电子政务专项资金</t>
  </si>
  <si>
    <t xml:space="preserve">       财政部提前下达2018年外经贸发展专项资金预算</t>
  </si>
  <si>
    <t xml:space="preserve">       驻粤部队商贸流通政策性补贴</t>
  </si>
  <si>
    <t xml:space="preserve">       财政部提前下达2018年土地整治工作专项资金</t>
  </si>
  <si>
    <t xml:space="preserve">       财政部提前下达2018年海岛和海域保护资金</t>
  </si>
  <si>
    <t xml:space="preserve">       财政部提前下达2018年中央财政农村危房改造补助资金</t>
  </si>
  <si>
    <t xml:space="preserve">       财政部提前下达2018年部分中央财政城镇保障性安居工程专项资金</t>
  </si>
  <si>
    <t xml:space="preserve">       油价补贴工作经费</t>
  </si>
  <si>
    <t xml:space="preserve">       省对省直管县财政试点市的补助（原来市对县的补助）</t>
  </si>
  <si>
    <t xml:space="preserve">       省级粮库维修资金</t>
  </si>
  <si>
    <t xml:space="preserve">       省对省直管县财政试点市的补助（原县对市的上解）</t>
  </si>
  <si>
    <t xml:space="preserve">       省长基金（马兴瑞省长掌握）</t>
  </si>
  <si>
    <t xml:space="preserve">       政府三农及卫生工作专项（邓海光副省长掌握）</t>
  </si>
  <si>
    <t>表18</t>
  </si>
  <si>
    <t>2018年省级对各市县一般公共预算税收返还和转移支付表</t>
  </si>
  <si>
    <t>合计</t>
  </si>
  <si>
    <t>其中：直管县</t>
  </si>
  <si>
    <t>广州</t>
  </si>
  <si>
    <t>深圳</t>
  </si>
  <si>
    <t>珠海</t>
  </si>
  <si>
    <t>佛山</t>
  </si>
  <si>
    <t>东莞</t>
  </si>
  <si>
    <t>中山</t>
  </si>
  <si>
    <t>一、返还性支出</t>
  </si>
  <si>
    <t>（一)所得税基数返还支出</t>
  </si>
  <si>
    <t>（二）成品油税改革税收返还支出</t>
  </si>
  <si>
    <t>二、一般性转移支付支出</t>
  </si>
  <si>
    <t>（一）体制补助支出</t>
  </si>
  <si>
    <t>（二）结算补助支出</t>
  </si>
  <si>
    <t>（三）固定数额补助支出</t>
  </si>
  <si>
    <t>三、专项转移支付</t>
  </si>
  <si>
    <t>国家励志奖学金及普通高校助学金</t>
  </si>
  <si>
    <t>少数民族地区少数民族大学生资助资金</t>
  </si>
  <si>
    <t>省级普惠金融发展资金项目</t>
  </si>
  <si>
    <t>农业综合开发补助资金</t>
  </si>
  <si>
    <t>乡村振兴战略专项资金</t>
  </si>
  <si>
    <t>......资金</t>
  </si>
  <si>
    <t>河源</t>
  </si>
  <si>
    <t>梅州</t>
  </si>
  <si>
    <t>惠州</t>
  </si>
  <si>
    <t>汕头</t>
  </si>
  <si>
    <t>汕尾</t>
  </si>
  <si>
    <t>韶关</t>
  </si>
  <si>
    <t>江门</t>
  </si>
  <si>
    <t>阳江</t>
  </si>
  <si>
    <t>湛江</t>
  </si>
  <si>
    <t>茂名</t>
  </si>
  <si>
    <t>肇庆</t>
  </si>
  <si>
    <t>清远</t>
  </si>
  <si>
    <t>潮州</t>
  </si>
  <si>
    <t>揭阳</t>
  </si>
  <si>
    <t>云浮</t>
  </si>
  <si>
    <t>备注</t>
  </si>
  <si>
    <t>表8</t>
  </si>
  <si>
    <t>2017年奋勇高新区本级一般公共预算“三公”经费表</t>
  </si>
  <si>
    <t xml:space="preserve">    “三公”经费</t>
  </si>
  <si>
    <t xml:space="preserve">        其中：（一）因公出国（境）支出</t>
  </si>
  <si>
    <t xml:space="preserve">              （二）公务用车购置及运行维护支出</t>
  </si>
  <si>
    <t xml:space="preserve">                    1.公务用车购置</t>
  </si>
  <si>
    <t xml:space="preserve">                    2.公务用车运行维护费</t>
  </si>
  <si>
    <t xml:space="preserve">              （三）公务接待费支出</t>
  </si>
  <si>
    <t>备注:市（县、区）本级一般公共预算中安排的“三公”经费是指部门预算基本支出及项目支出中安排的因公出国（境）支出、公务用车购置及运行维护支出和公务接待费支出。</t>
  </si>
  <si>
    <t>表9</t>
  </si>
  <si>
    <t>2017年奋勇高新区一般公共预算税收返还和转移支付表
（按项目分地区）（空表）</t>
  </si>
  <si>
    <t>**县</t>
  </si>
  <si>
    <t>**区</t>
  </si>
  <si>
    <t>备注：我区无下级预算单位。</t>
  </si>
  <si>
    <t>表10</t>
  </si>
  <si>
    <t>2016年奋勇高新区一般债务分地区余额及限额情况表</t>
  </si>
  <si>
    <t>地  区</t>
  </si>
  <si>
    <t>2016年余额</t>
  </si>
  <si>
    <t>2016年限额</t>
  </si>
  <si>
    <t>奋勇高新区</t>
  </si>
  <si>
    <t>0</t>
  </si>
  <si>
    <t>备注：我区2014年清理甄别存量债务为专项债务14799万元。2015年收到置换债券一般债券2571万元。后调整存量债务为一般债务2571万元，专项债务12228万元。而限额下达时仍为专项债务限额14799万元，一般债务限额为0。2016年一般债务余额为置换债券一般债券2571万元。</t>
  </si>
  <si>
    <t>表11</t>
  </si>
  <si>
    <t>2017年奋勇高新区政府性基金预算收入表（代编预算）（空表）</t>
  </si>
  <si>
    <t>一、政府性基金收入</t>
  </si>
  <si>
    <t xml:space="preserve"> 其中：……</t>
  </si>
  <si>
    <t xml:space="preserve">   上级补助收入</t>
  </si>
  <si>
    <t xml:space="preserve">   调入资金等</t>
  </si>
  <si>
    <t>备注：我区无下级预算单位，无代编预算。</t>
  </si>
  <si>
    <t>表12</t>
  </si>
  <si>
    <t>2017年奋勇高新区政府性基金预算支出表          （代编预算）（空表）</t>
  </si>
  <si>
    <t>一、政府性基金支出</t>
  </si>
  <si>
    <t>（一）文化体育与传媒支出</t>
  </si>
  <si>
    <t>（二）社会保障和就业支出</t>
  </si>
  <si>
    <t>（三）城乡社区支出</t>
  </si>
  <si>
    <t>（四）农林水支出</t>
  </si>
  <si>
    <t>（五）交通运输支出</t>
  </si>
  <si>
    <t>（六）资源勘探信息等支出</t>
  </si>
  <si>
    <t>（七）商业服务业等支出</t>
  </si>
  <si>
    <t>（八）其他支出</t>
  </si>
  <si>
    <t>（九）债务付息支出</t>
  </si>
  <si>
    <t xml:space="preserve">    调出资金</t>
  </si>
  <si>
    <t>表13</t>
  </si>
  <si>
    <t>2017年奋勇高新区政府性基金预算收入表</t>
  </si>
  <si>
    <t>一、市（县、区）本级收入</t>
  </si>
  <si>
    <t xml:space="preserve">    政府性基金转移收入</t>
  </si>
  <si>
    <t xml:space="preserve">      其中：政府性基金补助收入</t>
  </si>
  <si>
    <t xml:space="preserve">    上年结余收入</t>
  </si>
  <si>
    <t xml:space="preserve">    债务转贷收入</t>
  </si>
  <si>
    <t>三、调入资金</t>
  </si>
  <si>
    <t>表14</t>
  </si>
  <si>
    <t>2017年奋勇高新区政府性基金预算支出表</t>
  </si>
  <si>
    <t>一、文化体育与传媒支出</t>
  </si>
  <si>
    <t>区本级支出</t>
  </si>
  <si>
    <t>对下级转移支付</t>
  </si>
  <si>
    <t>二、社会保障和就业支出</t>
  </si>
  <si>
    <t>三、城乡社区支出</t>
  </si>
  <si>
    <t>四、农林水支出</t>
  </si>
  <si>
    <t>五、交通运输支出</t>
  </si>
  <si>
    <t>六、资源勘探信息等支出</t>
  </si>
  <si>
    <t>七、其他支出</t>
  </si>
  <si>
    <t>八、债务付息支出</t>
  </si>
  <si>
    <t>转移性支出</t>
  </si>
  <si>
    <t>表15</t>
  </si>
  <si>
    <t>2017年奋勇高新区本级政府性基金预算支出表</t>
  </si>
  <si>
    <t>奋勇高新区本级政府性基金支出合计</t>
  </si>
  <si>
    <t>备注:</t>
  </si>
  <si>
    <t>表39</t>
  </si>
  <si>
    <t>2018年省级政府性基金转移支付预算表（按项目分地区）</t>
  </si>
  <si>
    <t>（一)国家电影事业发展专项资金及对应专项债务收入安排的支出</t>
  </si>
  <si>
    <t>（一）大中型水库移民后期扶持基金支出</t>
  </si>
  <si>
    <t>（二）基础设施建设和经济发展</t>
  </si>
  <si>
    <t>（三）小型水库移民扶助基金及对应专项债务收入安排的支出</t>
  </si>
  <si>
    <t>三、交通运输支出</t>
  </si>
  <si>
    <t>（一）公路还贷</t>
  </si>
  <si>
    <t>（二）车辆通行费及对应专项债务收入安排的支出</t>
  </si>
  <si>
    <t>（三）政府还贷公路养护</t>
  </si>
  <si>
    <t>（四）港口建设费及对应专项债务收入安排的支出</t>
  </si>
  <si>
    <t>表16</t>
  </si>
  <si>
    <t>2017年奋勇高新区政府性基金转移支付预算表
（按项目分地区）（空表）</t>
  </si>
  <si>
    <t>无</t>
  </si>
  <si>
    <t>备注：我区无下级预算单位，没有税收返还和转移支付支出。</t>
  </si>
  <si>
    <t>2017年奋勇高新区政府专项债务分地区余额及限额情况表</t>
  </si>
  <si>
    <t>区本级</t>
  </si>
  <si>
    <t>备注：1.县、区级公开本地区债务限额余额即可。
      2.根据中央规定，在政府债务余额决算数经上级审定前，各地不得随意调整或以任何形式不当公开地方政府债务余额预计执行数。建议可参照财政部及省级做法，公开上年度债务限额和跨年度余额，例如，本表第2列可公开跨年度余额、第3列可公开上年度限额。</t>
  </si>
  <si>
    <t>2017年奋勇高新区国有资本经营预算收入总表（空表）</t>
  </si>
  <si>
    <t>预算科目</t>
  </si>
  <si>
    <t>一、国有资本经营收入</t>
  </si>
  <si>
    <t>（一）利润收入</t>
  </si>
  <si>
    <t>（二）股利、股息收入</t>
  </si>
  <si>
    <t>（三）产权转让收入</t>
  </si>
  <si>
    <t>（四）清算收入</t>
  </si>
  <si>
    <t>（五)其他国有资本经营收入</t>
  </si>
  <si>
    <t>（六)其他国有资本经营预算收入</t>
  </si>
  <si>
    <t xml:space="preserve">   国有资本经营预算转移支付收入</t>
  </si>
  <si>
    <t>本年收入合计</t>
  </si>
  <si>
    <t>上年结转</t>
  </si>
  <si>
    <t>备注：由于我区国有企业基本无经营行为，主要是履行平台公司功能。待公司发展壮大按市场化经营后再编制国有资本经营预算。</t>
  </si>
  <si>
    <t xml:space="preserve">       </t>
  </si>
  <si>
    <t>表19</t>
  </si>
  <si>
    <t>2017年奋勇高新区资本经营预算支出总表（空表）</t>
  </si>
  <si>
    <t>支      出</t>
  </si>
  <si>
    <t>一、国有资本经营预算支出</t>
  </si>
  <si>
    <t>（一）解决历史遗留问题及改革成本支出</t>
  </si>
  <si>
    <t>（二）国有企业资本金注入</t>
  </si>
  <si>
    <t>（三）国有企业政策性补贴</t>
  </si>
  <si>
    <t>（四）其他国有资本经营预算支出</t>
  </si>
  <si>
    <t>（一）国有资本经营预算转移支付</t>
  </si>
  <si>
    <t>（二）调出资金</t>
  </si>
  <si>
    <t>本年支出合计</t>
  </si>
  <si>
    <t>结转下年</t>
  </si>
  <si>
    <t xml:space="preserve">         支出总计</t>
  </si>
  <si>
    <t>表20</t>
  </si>
  <si>
    <t>一、奋勇高新区本级国有资本经营收入</t>
  </si>
  <si>
    <t xml:space="preserve">          本年收入合计</t>
  </si>
  <si>
    <t>表21</t>
  </si>
  <si>
    <t>2017年奋勇高新区国有资本经营预算支出总表（空表）</t>
  </si>
  <si>
    <t>一、奋勇高新区本级国有资本经营预算支出</t>
  </si>
  <si>
    <t>(一)解决历史遗留问题及改革成本支出</t>
  </si>
  <si>
    <t>(二)国有企业资本金注入</t>
  </si>
  <si>
    <t>(三)国有企业政策性补贴</t>
  </si>
  <si>
    <t>(四)其他国有资本经营预算支出</t>
  </si>
  <si>
    <t>表22</t>
  </si>
  <si>
    <t>2017年奋勇高新区社会保险基金收入预算表（空表）</t>
  </si>
  <si>
    <t>项  目</t>
  </si>
  <si>
    <t>奋勇高新区社会保险基金收入合计</t>
  </si>
  <si>
    <t xml:space="preserve">    其中：保险费收入</t>
  </si>
  <si>
    <t xml:space="preserve">          财政补贴收入</t>
  </si>
  <si>
    <t xml:space="preserve">          利息收入</t>
  </si>
  <si>
    <t>一、企业职工基本养老保险基金收入</t>
  </si>
  <si>
    <t xml:space="preserve">          利息收入（含投资收益）</t>
  </si>
  <si>
    <t>二、失业保险基金收入</t>
  </si>
  <si>
    <t>三、城镇职工基本医疗保险基金收入</t>
  </si>
  <si>
    <t>四、工伤保险基金收入</t>
  </si>
  <si>
    <t>五、生育保险基金收入</t>
  </si>
  <si>
    <t>六、城乡居民基本养老保险基金收入</t>
  </si>
  <si>
    <t>七、城乡居民基本医疗保险基金收入</t>
  </si>
  <si>
    <t>八、机关事业单位基本养老保险基金收入</t>
  </si>
  <si>
    <t>备注：我区为市委、市政府派出机构，机构设置不健全。社保缴费纳入雷州社保局属地管理。我区无社会保险基金收入。</t>
  </si>
  <si>
    <t>表23</t>
  </si>
  <si>
    <t>2017年奋勇高新区社会保险基金支出预算表（空表）</t>
  </si>
  <si>
    <t>项　目</t>
  </si>
  <si>
    <t>奋勇高新区社会保险基金支出合计</t>
  </si>
  <si>
    <t>　　其中：社会保险待遇支出</t>
  </si>
  <si>
    <t>一、企业职工基本养老保险基金支出</t>
  </si>
  <si>
    <t>　　其中：养老保险待遇支出</t>
  </si>
  <si>
    <t>二、失业保险基金支出</t>
  </si>
  <si>
    <t>　　其中：失业保险待遇支出</t>
  </si>
  <si>
    <t>三、城镇职工基本医疗保险基金支出</t>
  </si>
  <si>
    <t>　　其中：基本医疗保险待遇支出</t>
  </si>
  <si>
    <t>四、工伤保险基金支出</t>
  </si>
  <si>
    <t>　　其中：工伤保险待遇支出</t>
  </si>
  <si>
    <t>五、生育保险基金支出</t>
  </si>
  <si>
    <t>　　其中：生育保险待遇支出</t>
  </si>
  <si>
    <t>六、城乡居民基本养老保险基金支出</t>
  </si>
  <si>
    <t>七、城乡居民基本医疗保险基金支出</t>
  </si>
  <si>
    <t>八、机关事业单位基本养老保险基金支出</t>
  </si>
  <si>
    <t>备注：我区为市委、市政府派出机构，机构设置不健全。社保缴费纳入雷州社保局属地管理。我区无社会保险基金支出。</t>
  </si>
  <si>
    <t>表24</t>
  </si>
  <si>
    <t>2017年奋勇高新区本级社会保险基金收入预算表（空表）</t>
  </si>
  <si>
    <t>奋勇高新区本级社会保险基金收入合计</t>
  </si>
  <si>
    <t>表25</t>
  </si>
  <si>
    <t>2017年奋勇高新区本级社会保险基金支出预算表（空表）</t>
  </si>
  <si>
    <t>奋勇高新区本级社会保险基金支出合计</t>
  </si>
  <si>
    <t>　　1.养老保险待遇支出</t>
  </si>
  <si>
    <t xml:space="preserve">      其中：（1）基本养老金</t>
  </si>
  <si>
    <t xml:space="preserve">            （2）医疗补助金</t>
  </si>
  <si>
    <t xml:space="preserve">            （3）丧葬抚恤补助</t>
  </si>
  <si>
    <t xml:space="preserve">    2.其他企业职工基本养老保险基金支出</t>
  </si>
  <si>
    <t>　　1.失业保险待遇支出</t>
  </si>
  <si>
    <t xml:space="preserve">      其中：（1）失业保险金</t>
  </si>
  <si>
    <t xml:space="preserve">            （2）医疗保险费</t>
  </si>
  <si>
    <t xml:space="preserve">            （4）职业培训和职业介绍补贴</t>
  </si>
  <si>
    <t xml:space="preserve">   2.其他失业保险基金支出</t>
  </si>
  <si>
    <t>　　1.基本医疗保险待遇支出</t>
  </si>
  <si>
    <t xml:space="preserve">     其中：（1）城镇职工基本医疗保险统筹基金</t>
  </si>
  <si>
    <t xml:space="preserve">           （2）城镇职工基本医疗保险个人账户基金</t>
  </si>
  <si>
    <t xml:space="preserve">    2.其他城镇职工基本医疗保险基金支出</t>
  </si>
  <si>
    <t>　　1.工伤保险待遇支出</t>
  </si>
  <si>
    <t xml:space="preserve">    2.劳动能力鉴定支出</t>
  </si>
  <si>
    <t xml:space="preserve">    3.工伤预防费用支出</t>
  </si>
  <si>
    <t xml:space="preserve">    4.其他工伤保险基金支出</t>
  </si>
  <si>
    <t xml:space="preserve">    1.生育保险待遇支出</t>
  </si>
  <si>
    <t xml:space="preserve">      其中：（1）生育医疗费用支出</t>
  </si>
  <si>
    <t xml:space="preserve">            （2）生育津贴支出</t>
  </si>
  <si>
    <t xml:space="preserve">    2.其他生育保险基金支出</t>
  </si>
  <si>
    <t xml:space="preserve">    1.养老保险待遇支出</t>
  </si>
  <si>
    <t xml:space="preserve">      其中：（1）基础养老金支出</t>
  </si>
  <si>
    <t xml:space="preserve">            （2）个人账户养老金支出</t>
  </si>
  <si>
    <t xml:space="preserve">            （3）丧葬抚恤补助支出</t>
  </si>
  <si>
    <t xml:space="preserve">    2.其他城乡居民基本养老保险基金支出</t>
  </si>
  <si>
    <t xml:space="preserve">      其中：城乡居民基本医疗保险基金医疗保险待遇支出</t>
  </si>
  <si>
    <t xml:space="preserve">    2.大病医疗保险支出</t>
  </si>
  <si>
    <t xml:space="preserve">    3.其他城乡居民基本医疗保险基金支出</t>
  </si>
  <si>
    <t xml:space="preserve">      其中：基本养老金支出</t>
  </si>
  <si>
    <t xml:space="preserve">    2.其他机关事业单位基本养老保险基金支出</t>
  </si>
  <si>
    <t>表78</t>
  </si>
  <si>
    <t>表77</t>
  </si>
  <si>
    <t>不打印</t>
  </si>
  <si>
    <t>序号</t>
  </si>
  <si>
    <t>专项资金名称</t>
  </si>
  <si>
    <t>其中，国资预算</t>
  </si>
  <si>
    <t>其中，一般公共预算</t>
  </si>
  <si>
    <t>预安排</t>
  </si>
  <si>
    <t>政府性基金及国资预算</t>
  </si>
  <si>
    <t>总计</t>
  </si>
  <si>
    <t>区域协调发展战略专项资金</t>
  </si>
  <si>
    <t>促进经济发展专项资金</t>
  </si>
  <si>
    <t>科技创新战略专项资金</t>
  </si>
  <si>
    <t>医疗卫生健康事业发展专项资金</t>
  </si>
  <si>
    <t>教育发展专项资金</t>
  </si>
  <si>
    <t>生态环境保护专项资金</t>
  </si>
  <si>
    <t>促进就业创业发展专项资金</t>
  </si>
  <si>
    <t>对口援建专项资金</t>
  </si>
  <si>
    <t>文化繁荣发展专项资金</t>
  </si>
  <si>
    <t>社会治理专项资金</t>
  </si>
  <si>
    <t>社会福利专项资金</t>
  </si>
  <si>
    <t>表79</t>
  </si>
  <si>
    <t>专项资金名称及用途</t>
  </si>
  <si>
    <r>
      <rPr>
        <b/>
        <sz val="12"/>
        <rFont val="Arial"/>
        <charset val="134"/>
      </rPr>
      <t>2018</t>
    </r>
    <r>
      <rPr>
        <b/>
        <sz val="12"/>
        <rFont val="宋体"/>
        <charset val="134"/>
      </rPr>
      <t>年金额</t>
    </r>
  </si>
  <si>
    <t>其中，年初预算</t>
  </si>
  <si>
    <t>一般预安排</t>
  </si>
  <si>
    <t>主管部部门</t>
  </si>
  <si>
    <t>是否打印</t>
  </si>
  <si>
    <t>不含预安排的2018年金额</t>
  </si>
  <si>
    <t>使用用途</t>
  </si>
  <si>
    <t>2018年金额</t>
  </si>
  <si>
    <t>其中：一般公共预算</t>
  </si>
  <si>
    <t>否</t>
  </si>
  <si>
    <t xml:space="preserve">    政府性基金预算</t>
  </si>
  <si>
    <t xml:space="preserve">    国有资本经营预算</t>
  </si>
  <si>
    <t>其中：省委省政府一事一议资金</t>
  </si>
  <si>
    <t>社会主义新农村建设</t>
  </si>
  <si>
    <t>省农业厅</t>
  </si>
  <si>
    <t>水利建设与改革发展</t>
  </si>
  <si>
    <t>省水利厅</t>
  </si>
  <si>
    <t>精准扶贫精准脱贫攻坚</t>
  </si>
  <si>
    <t>高标准农田建设类项目</t>
  </si>
  <si>
    <t>省国土资源厅</t>
  </si>
  <si>
    <t>省委省政府一事一议资金</t>
  </si>
  <si>
    <t>财政</t>
  </si>
  <si>
    <t>森林资源培育及管护</t>
  </si>
  <si>
    <t>省林业厅</t>
  </si>
  <si>
    <t>完善农业支持保护制度</t>
  </si>
  <si>
    <t>构建现代农业体系</t>
  </si>
  <si>
    <t>国土资源监管</t>
  </si>
  <si>
    <t>农村危房改造</t>
  </si>
  <si>
    <t>省住房和城乡建设厅</t>
  </si>
  <si>
    <t>农业综合开发资金</t>
  </si>
  <si>
    <t>省财政厅</t>
  </si>
  <si>
    <t>地质矿产勘查及环境治理</t>
  </si>
  <si>
    <t>省核工业地质局</t>
  </si>
  <si>
    <t>完善农村基本经营制度</t>
  </si>
  <si>
    <t>林业产业发展</t>
  </si>
  <si>
    <t>南粤古驿道保护利用</t>
  </si>
  <si>
    <t>普通公路水路建设</t>
  </si>
  <si>
    <t>省交通运输厅</t>
  </si>
  <si>
    <t>高速公路建设</t>
  </si>
  <si>
    <t>保障性安居工程补助</t>
  </si>
  <si>
    <t>省专项建设基金项目贴息</t>
  </si>
  <si>
    <t>省发展和改革委员会</t>
  </si>
  <si>
    <t>基建投资</t>
  </si>
  <si>
    <t>城乡规划及建设</t>
  </si>
  <si>
    <t>少数民族发展资金</t>
  </si>
  <si>
    <t>省民族宗教事务委员会</t>
  </si>
  <si>
    <t>企业技术改造</t>
  </si>
  <si>
    <t>省经济和信息化委员会</t>
  </si>
  <si>
    <t>珠江西岸先进装备制造业发展</t>
  </si>
  <si>
    <t>产业共建与产业园发展</t>
  </si>
  <si>
    <t>外经贸发展</t>
  </si>
  <si>
    <t>省商务厅</t>
  </si>
  <si>
    <t>制造业一事一议</t>
  </si>
  <si>
    <t>民营经济及中小微企业发展</t>
  </si>
  <si>
    <t>海洋经济发展</t>
  </si>
  <si>
    <t>省海洋与渔业厅</t>
  </si>
  <si>
    <t>4K电视网络应用和产业发展</t>
  </si>
  <si>
    <t>省新闻出版广电局、省委宣传部、省经济和信息化委</t>
  </si>
  <si>
    <t>支持省属企业改革发展</t>
  </si>
  <si>
    <t>省国资委</t>
  </si>
  <si>
    <t>现代服务业发展</t>
  </si>
  <si>
    <t>省邮政局</t>
  </si>
  <si>
    <t>省财政</t>
  </si>
  <si>
    <t>省供销合作联社</t>
  </si>
  <si>
    <t>现代渔业发展</t>
  </si>
  <si>
    <t>信息化和信息产业发展</t>
  </si>
  <si>
    <t>培育制造业新兴支柱产业</t>
  </si>
  <si>
    <t>海洋事业发展</t>
  </si>
  <si>
    <t>海洋事业发展2</t>
  </si>
  <si>
    <t>金融服务</t>
  </si>
  <si>
    <t>省人民政府金融工作办公室</t>
  </si>
  <si>
    <t>隐藏，不打印</t>
  </si>
  <si>
    <t>质量监测</t>
  </si>
  <si>
    <t>省质量技术监督局</t>
  </si>
  <si>
    <t>标准化战略</t>
  </si>
  <si>
    <t>地理标志产品及生态原产地保护产品</t>
  </si>
  <si>
    <t>技术创新体系建设</t>
  </si>
  <si>
    <t>省科学技术厅</t>
  </si>
  <si>
    <t>省科学院</t>
  </si>
  <si>
    <t>省农业科学院</t>
  </si>
  <si>
    <t>人才发展</t>
  </si>
  <si>
    <t>省委组织部</t>
  </si>
  <si>
    <t>基础与应用基础研究</t>
  </si>
  <si>
    <t>知识产权工作</t>
  </si>
  <si>
    <t>省知识产权局</t>
  </si>
  <si>
    <t>大学生科技创新培育</t>
  </si>
  <si>
    <t>共产主义青年团省委员会</t>
  </si>
  <si>
    <t>加强基层医疗卫生服务体系和全科医生队伍建设</t>
  </si>
  <si>
    <t>省卫计委</t>
  </si>
  <si>
    <t>预防控制重大疾病</t>
  </si>
  <si>
    <t>健全现代医院管理制度</t>
  </si>
  <si>
    <t>食品药品安全</t>
  </si>
  <si>
    <t>省食品药品监督管理局</t>
  </si>
  <si>
    <t>传承发展中医药事业</t>
  </si>
  <si>
    <t>省中医药局</t>
  </si>
  <si>
    <t>公共卫生与人口发展服务</t>
  </si>
  <si>
    <t>推进教育现代化及农村义务教育寄宿制学校建设</t>
  </si>
  <si>
    <t>省教育厅</t>
  </si>
  <si>
    <t>高校创新强校工程</t>
  </si>
  <si>
    <t>一流大学（学科）和高水平大学建设</t>
  </si>
  <si>
    <t>完善职业教育</t>
  </si>
  <si>
    <t>省属高校基本建设</t>
  </si>
  <si>
    <t>强师工程</t>
  </si>
  <si>
    <t>教育工作专项</t>
  </si>
  <si>
    <t>助学贷款贴息</t>
  </si>
  <si>
    <t>民办教育发展</t>
  </si>
  <si>
    <t>特殊教育学校建设维护</t>
  </si>
  <si>
    <t>污染防治减排及垃圾处理</t>
  </si>
  <si>
    <t>省环境保护厅</t>
  </si>
  <si>
    <t>生态环境监管</t>
  </si>
  <si>
    <t>农村环境综合整治</t>
  </si>
  <si>
    <t>公共就业创业服务</t>
  </si>
  <si>
    <t>省人力资源和社会保障厅</t>
  </si>
  <si>
    <t>技工教育发展</t>
  </si>
  <si>
    <t>职业技能培训</t>
  </si>
  <si>
    <t>扶持妇女创业小额担保财政贴息贷款</t>
  </si>
  <si>
    <t>省妇女联合会</t>
  </si>
  <si>
    <t>对口援建</t>
  </si>
  <si>
    <t>省援疆前方指挥部</t>
  </si>
  <si>
    <t>广东援疆工作对</t>
  </si>
  <si>
    <t>省援藏工作队</t>
  </si>
  <si>
    <t>广东援藏工作队</t>
  </si>
  <si>
    <t>省援川前方工作组</t>
  </si>
  <si>
    <t>广东援川工作队</t>
  </si>
  <si>
    <t>健全现代文化产业体系和市场体系</t>
  </si>
  <si>
    <t>省委宣传部</t>
  </si>
  <si>
    <t>省新闻出版局</t>
  </si>
  <si>
    <t>群众体育</t>
  </si>
  <si>
    <t>省体育局</t>
  </si>
  <si>
    <t>完善公共文化服务体系</t>
  </si>
  <si>
    <t>省文化厅</t>
  </si>
  <si>
    <t>省档案局</t>
  </si>
  <si>
    <t>加强思想道德建设</t>
  </si>
  <si>
    <t>国家电影事业发展专项资金省级分成部分</t>
  </si>
  <si>
    <t>旅游发展</t>
  </si>
  <si>
    <t>省旅游局</t>
  </si>
  <si>
    <t>太平洋岛国交流合作</t>
  </si>
  <si>
    <t>省人民政府外事办公室</t>
  </si>
  <si>
    <t>加强文物保护利用和文化遗产保护传承</t>
  </si>
  <si>
    <t>加强中外人文交流</t>
  </si>
  <si>
    <t>加强文艺队伍建设</t>
  </si>
  <si>
    <t>繁荣文艺创作</t>
  </si>
  <si>
    <t>竞技体育</t>
  </si>
  <si>
    <t>社会治安防控体系建设</t>
  </si>
  <si>
    <t>省公安厅</t>
  </si>
  <si>
    <t>公共法律服务</t>
  </si>
  <si>
    <t>省司法厅</t>
  </si>
  <si>
    <t>政法业务能力提升</t>
  </si>
  <si>
    <t>省委政法委员会</t>
  </si>
  <si>
    <t>中共省委政法委员会</t>
  </si>
  <si>
    <t>监狱设施建设与维护</t>
  </si>
  <si>
    <t>省监狱管理局</t>
  </si>
  <si>
    <t>安全生产</t>
  </si>
  <si>
    <t>省安全生产监督管理局</t>
  </si>
  <si>
    <t>见义勇为及举报违法犯罪奖励资金</t>
  </si>
  <si>
    <t>防灾救灾应急</t>
  </si>
  <si>
    <t>省民政厅</t>
  </si>
  <si>
    <t>完善社会福利体系</t>
  </si>
  <si>
    <t>发展残疾人事业</t>
  </si>
  <si>
    <t>省残联</t>
  </si>
  <si>
    <t>老龄事业</t>
  </si>
  <si>
    <t>省委老干部局</t>
  </si>
  <si>
    <t>中共省委老干部局</t>
  </si>
  <si>
    <t>单位：万元、％</t>
  </si>
  <si>
    <t>重点投入</t>
  </si>
  <si>
    <t>2017年预算</t>
  </si>
  <si>
    <t>2018年预算（含以前年度结转资金等）</t>
  </si>
  <si>
    <t>比2017年  增长</t>
  </si>
  <si>
    <t>上一次2018年预算（含以前年度结转资金等）</t>
  </si>
  <si>
    <t>以前年度结转</t>
  </si>
  <si>
    <t>剔除中央转移支付后可比增长</t>
  </si>
  <si>
    <t>2017年预算（不含中央）</t>
  </si>
  <si>
    <t>2018年预算（中央资金）</t>
  </si>
  <si>
    <t>比2017年可比增长</t>
  </si>
  <si>
    <t>剔除中央转移支付后增长</t>
  </si>
  <si>
    <t>一、教育</t>
  </si>
  <si>
    <t xml:space="preserve">    省本级支出</t>
  </si>
  <si>
    <t xml:space="preserve">    专项转移支付</t>
  </si>
  <si>
    <t xml:space="preserve">    一般性转移支付</t>
  </si>
  <si>
    <t>二、科学技术</t>
  </si>
  <si>
    <t>三、文化体育与传媒</t>
  </si>
  <si>
    <t>四、社会保障和就业</t>
  </si>
  <si>
    <t>五、医疗卫生与计划生育</t>
  </si>
  <si>
    <t>六、节能环保</t>
  </si>
  <si>
    <t>七、农林水</t>
  </si>
  <si>
    <t>八、交通运输</t>
  </si>
  <si>
    <t xml:space="preserve">    专项转移支出</t>
  </si>
  <si>
    <t>备注：科学技术支出、医疗卫生与计划生育支出含动用以前年度结转资金。</t>
  </si>
  <si>
    <t>最近一次</t>
  </si>
  <si>
    <t>2016年预算</t>
  </si>
  <si>
    <t>上一次的2018年预算</t>
  </si>
  <si>
    <t>205</t>
  </si>
  <si>
    <t xml:space="preserve">    教育管理事务</t>
  </si>
  <si>
    <t>20501</t>
  </si>
  <si>
    <t xml:space="preserve">    普通教育</t>
  </si>
  <si>
    <t>20502</t>
  </si>
  <si>
    <t xml:space="preserve">        其中：学前教育</t>
  </si>
  <si>
    <t>2050201</t>
  </si>
  <si>
    <t xml:space="preserve">        高中教育</t>
  </si>
  <si>
    <t>2050204</t>
  </si>
  <si>
    <t xml:space="preserve">        高等教育</t>
  </si>
  <si>
    <t>2050205</t>
  </si>
  <si>
    <t xml:space="preserve">        其他普通教育支出</t>
  </si>
  <si>
    <t>2050299</t>
  </si>
  <si>
    <t xml:space="preserve">    职业教育</t>
  </si>
  <si>
    <t>20503</t>
  </si>
  <si>
    <t xml:space="preserve">        其中：中专教育</t>
  </si>
  <si>
    <t>2050302</t>
  </si>
  <si>
    <t xml:space="preserve">        中专教育</t>
  </si>
  <si>
    <t xml:space="preserve">        技校教育</t>
  </si>
  <si>
    <t>2050303</t>
  </si>
  <si>
    <t xml:space="preserve">        高等职业教育</t>
  </si>
  <si>
    <t>2050305</t>
  </si>
  <si>
    <t xml:space="preserve">        其他职业教育支出</t>
  </si>
  <si>
    <t>2050399</t>
  </si>
  <si>
    <t xml:space="preserve">    成人教育</t>
  </si>
  <si>
    <t>20504</t>
  </si>
  <si>
    <t xml:space="preserve">        其中：成人高等教育</t>
  </si>
  <si>
    <t>2050403</t>
  </si>
  <si>
    <t xml:space="preserve">    广播电视教育</t>
  </si>
  <si>
    <t>20505</t>
  </si>
  <si>
    <t xml:space="preserve">        其中：其他广播电视教育支出</t>
  </si>
  <si>
    <t>2050599</t>
  </si>
  <si>
    <t xml:space="preserve">    特殊教育</t>
  </si>
  <si>
    <t>20507</t>
  </si>
  <si>
    <t xml:space="preserve">        其中：特殊学校教育</t>
  </si>
  <si>
    <t>2050701</t>
  </si>
  <si>
    <t xml:space="preserve">    进修及培训</t>
  </si>
  <si>
    <t>20508</t>
  </si>
  <si>
    <t xml:space="preserve">        其中：教师进修</t>
  </si>
  <si>
    <t>2050801</t>
  </si>
  <si>
    <t xml:space="preserve">        干部教育</t>
  </si>
  <si>
    <t>2050802</t>
  </si>
  <si>
    <t xml:space="preserve">        培训支出</t>
  </si>
  <si>
    <t>2050803</t>
  </si>
  <si>
    <t xml:space="preserve">        其他进修及培训</t>
  </si>
  <si>
    <t>2050899</t>
  </si>
  <si>
    <t xml:space="preserve">    其他教育支出</t>
  </si>
  <si>
    <t>20599</t>
  </si>
  <si>
    <t xml:space="preserve">    城乡义务教育转移支付支出</t>
  </si>
  <si>
    <t xml:space="preserve">    其他一般性转移支付支出（教育）</t>
  </si>
  <si>
    <t>206</t>
  </si>
  <si>
    <t xml:space="preserve">    科学技术管理事务</t>
  </si>
  <si>
    <t>20601</t>
  </si>
  <si>
    <t xml:space="preserve">    基础研究</t>
  </si>
  <si>
    <t>20602</t>
  </si>
  <si>
    <t xml:space="preserve">    应用研究</t>
  </si>
  <si>
    <t>20603</t>
  </si>
  <si>
    <t xml:space="preserve">        其他应用研究支出</t>
  </si>
  <si>
    <t>2060399</t>
  </si>
  <si>
    <t xml:space="preserve">    技术研究与开发</t>
  </si>
  <si>
    <t>20604</t>
  </si>
  <si>
    <t xml:space="preserve">        其中：产业技术研究与开发</t>
  </si>
  <si>
    <t>2060403</t>
  </si>
  <si>
    <t xml:space="preserve">        其他技术研究与开发支出</t>
  </si>
  <si>
    <t>2060499</t>
  </si>
  <si>
    <t xml:space="preserve">    科技条件与服务</t>
  </si>
  <si>
    <t>20605</t>
  </si>
  <si>
    <t xml:space="preserve">        科技条件专项</t>
  </si>
  <si>
    <t>2060503</t>
  </si>
  <si>
    <t xml:space="preserve">    社会科学</t>
  </si>
  <si>
    <t>20606</t>
  </si>
  <si>
    <t xml:space="preserve">        其中：社会科学研究机构</t>
  </si>
  <si>
    <t>2060601</t>
  </si>
  <si>
    <t xml:space="preserve">        社会科学研究</t>
  </si>
  <si>
    <t>2060602</t>
  </si>
  <si>
    <t xml:space="preserve">        其他社会科学支出</t>
  </si>
  <si>
    <t>2060699</t>
  </si>
  <si>
    <t xml:space="preserve">    科学技术普及</t>
  </si>
  <si>
    <t>20607</t>
  </si>
  <si>
    <t xml:space="preserve">        其中：青少年科技活动</t>
  </si>
  <si>
    <t>2060703</t>
  </si>
  <si>
    <t xml:space="preserve">        科技馆站</t>
  </si>
  <si>
    <t>2060705</t>
  </si>
  <si>
    <t xml:space="preserve">        其他科学技术普及支出</t>
  </si>
  <si>
    <t>2060799</t>
  </si>
  <si>
    <t xml:space="preserve">    科技交流与合作</t>
  </si>
  <si>
    <t>20699</t>
  </si>
  <si>
    <t xml:space="preserve">    其他科学技术支出</t>
  </si>
  <si>
    <t>20608</t>
  </si>
  <si>
    <t xml:space="preserve">        其中：其他科技交流与合作支出</t>
  </si>
  <si>
    <t>207</t>
  </si>
  <si>
    <t>2060899</t>
  </si>
  <si>
    <t xml:space="preserve">        其他科技交流与合作支出</t>
  </si>
  <si>
    <t>20701</t>
  </si>
  <si>
    <t>三、文化体育与传媒支出</t>
  </si>
  <si>
    <t>2070104</t>
  </si>
  <si>
    <t xml:space="preserve">    文化</t>
  </si>
  <si>
    <t>2070105</t>
  </si>
  <si>
    <t xml:space="preserve">        其中：图书馆</t>
  </si>
  <si>
    <t>2070110</t>
  </si>
  <si>
    <t xml:space="preserve">        文化展示及纪念机构</t>
  </si>
  <si>
    <t>2070111</t>
  </si>
  <si>
    <t xml:space="preserve">        艺术表演场所</t>
  </si>
  <si>
    <t>2070106</t>
  </si>
  <si>
    <t>2070199</t>
  </si>
  <si>
    <t xml:space="preserve">        文化交流与合作</t>
  </si>
  <si>
    <t xml:space="preserve">        艺术表演团体</t>
  </si>
  <si>
    <t>2070107</t>
  </si>
  <si>
    <t>20702</t>
  </si>
  <si>
    <t xml:space="preserve">        文化创作与保护</t>
  </si>
  <si>
    <t xml:space="preserve">        群众文化</t>
  </si>
  <si>
    <t>2070109</t>
  </si>
  <si>
    <t>2070204</t>
  </si>
  <si>
    <t xml:space="preserve">        其他文化支出</t>
  </si>
  <si>
    <t>2070205</t>
  </si>
  <si>
    <t xml:space="preserve">    文物</t>
  </si>
  <si>
    <t>2070299</t>
  </si>
  <si>
    <t xml:space="preserve">        其中：文物保护</t>
  </si>
  <si>
    <t xml:space="preserve">        文化市场管理</t>
  </si>
  <si>
    <t>2070112</t>
  </si>
  <si>
    <t>20703</t>
  </si>
  <si>
    <t xml:space="preserve">        博物馆</t>
  </si>
  <si>
    <t>2070306</t>
  </si>
  <si>
    <t xml:space="preserve">        其他文物支出</t>
  </si>
  <si>
    <t>2070307</t>
  </si>
  <si>
    <t xml:space="preserve">    体育</t>
  </si>
  <si>
    <t>2070399</t>
  </si>
  <si>
    <t xml:space="preserve">        体育训练</t>
  </si>
  <si>
    <t>20704</t>
  </si>
  <si>
    <t xml:space="preserve">        体育场馆</t>
  </si>
  <si>
    <t>2070406</t>
  </si>
  <si>
    <t xml:space="preserve">        其他体育支出</t>
  </si>
  <si>
    <t>2070499</t>
  </si>
  <si>
    <t xml:space="preserve">    新闻出版广播影视</t>
  </si>
  <si>
    <t xml:space="preserve">        其中：运动项目管理</t>
  </si>
  <si>
    <t>2070304</t>
  </si>
  <si>
    <t>20799</t>
  </si>
  <si>
    <t xml:space="preserve">        电影</t>
  </si>
  <si>
    <t xml:space="preserve">        体育竞赛</t>
  </si>
  <si>
    <t>2070305</t>
  </si>
  <si>
    <t>2079999</t>
  </si>
  <si>
    <t xml:space="preserve">        其他新闻出版广播影视支出</t>
  </si>
  <si>
    <t>208</t>
  </si>
  <si>
    <t xml:space="preserve">    其他文化体育与传媒支出</t>
  </si>
  <si>
    <t>20801</t>
  </si>
  <si>
    <t xml:space="preserve">        其中：其他文化体育与传媒支出</t>
  </si>
  <si>
    <t xml:space="preserve">        群众体育</t>
  </si>
  <si>
    <t>2070308</t>
  </si>
  <si>
    <t>2080106</t>
  </si>
  <si>
    <t xml:space="preserve">        体育交流与合作</t>
  </si>
  <si>
    <t>2070309</t>
  </si>
  <si>
    <t>2080199</t>
  </si>
  <si>
    <t xml:space="preserve">    其中：人力资源和社会保障管理事务</t>
  </si>
  <si>
    <t>20802</t>
  </si>
  <si>
    <t xml:space="preserve">        其中：就业管理事务</t>
  </si>
  <si>
    <t>2080204</t>
  </si>
  <si>
    <t xml:space="preserve">        其他人力资源和社会保障管理事务支出</t>
  </si>
  <si>
    <t xml:space="preserve">        其中：广播</t>
  </si>
  <si>
    <t>2070404</t>
  </si>
  <si>
    <t>2080207</t>
  </si>
  <si>
    <t xml:space="preserve">    民政管理事务</t>
  </si>
  <si>
    <t>2080299</t>
  </si>
  <si>
    <t xml:space="preserve">        其中：拥军优属</t>
  </si>
  <si>
    <t xml:space="preserve">        出版发行</t>
  </si>
  <si>
    <t>2070408</t>
  </si>
  <si>
    <t>20805</t>
  </si>
  <si>
    <t xml:space="preserve">        行政区划和地名管理</t>
  </si>
  <si>
    <t>2080501</t>
  </si>
  <si>
    <t xml:space="preserve">        其他民政管理事务支出</t>
  </si>
  <si>
    <t>2080502</t>
  </si>
  <si>
    <t xml:space="preserve">    行政事业单位离退休</t>
  </si>
  <si>
    <t>2080599</t>
  </si>
  <si>
    <t xml:space="preserve">        其中：归口管理的行政单位离退休</t>
  </si>
  <si>
    <t>20806</t>
  </si>
  <si>
    <t xml:space="preserve">        事业单位离退休</t>
  </si>
  <si>
    <t>2080601</t>
  </si>
  <si>
    <t xml:space="preserve">        其他行政事业单位离退休支出</t>
  </si>
  <si>
    <t>2080699</t>
  </si>
  <si>
    <t xml:space="preserve">    企业改革补助</t>
  </si>
  <si>
    <t>20807</t>
  </si>
  <si>
    <t xml:space="preserve">        其中：企业关闭破产补助</t>
  </si>
  <si>
    <t>2080799</t>
  </si>
  <si>
    <t xml:space="preserve">        其他企业改革发展补助</t>
  </si>
  <si>
    <t>20808</t>
  </si>
  <si>
    <t xml:space="preserve">    就业补助</t>
  </si>
  <si>
    <t>2080206</t>
  </si>
  <si>
    <t xml:space="preserve">        民间组织管理</t>
  </si>
  <si>
    <t>2080801</t>
  </si>
  <si>
    <t xml:space="preserve">        其中：其他就业补助支出</t>
  </si>
  <si>
    <t>2080803</t>
  </si>
  <si>
    <t xml:space="preserve">    抚恤</t>
  </si>
  <si>
    <t>2080899</t>
  </si>
  <si>
    <t xml:space="preserve">        其中：死亡抚恤</t>
  </si>
  <si>
    <t>20809</t>
  </si>
  <si>
    <t xml:space="preserve">        在乡复员、退伍军人生活补助</t>
  </si>
  <si>
    <t>2080901</t>
  </si>
  <si>
    <t xml:space="preserve">        其他优抚支出</t>
  </si>
  <si>
    <t>2080902</t>
  </si>
  <si>
    <t xml:space="preserve">    退役安置</t>
  </si>
  <si>
    <t>2080903</t>
  </si>
  <si>
    <t xml:space="preserve">        其中：退役士兵安置</t>
  </si>
  <si>
    <t>20810</t>
  </si>
  <si>
    <t xml:space="preserve">        军队移交政府的离退休人员安置</t>
  </si>
  <si>
    <t>2081002</t>
  </si>
  <si>
    <t xml:space="preserve">        军队移交政府离退休干部管理机构</t>
  </si>
  <si>
    <t>2081005</t>
  </si>
  <si>
    <t xml:space="preserve">    社会福利</t>
  </si>
  <si>
    <t>2081099</t>
  </si>
  <si>
    <t xml:space="preserve">        老年福利</t>
  </si>
  <si>
    <t>2081001</t>
  </si>
  <si>
    <t xml:space="preserve">        其中：儿童福利</t>
  </si>
  <si>
    <t>20811</t>
  </si>
  <si>
    <t xml:space="preserve">        社会福利事业单位</t>
  </si>
  <si>
    <t>2081104</t>
  </si>
  <si>
    <t xml:space="preserve">        其他社会福利支出</t>
  </si>
  <si>
    <t>2081199</t>
  </si>
  <si>
    <t xml:space="preserve">    残疾人事业</t>
  </si>
  <si>
    <t>20815</t>
  </si>
  <si>
    <t xml:space="preserve">        其中：残疾人康复</t>
  </si>
  <si>
    <t xml:space="preserve">        其他残疾人事业支出</t>
  </si>
  <si>
    <t>2081502</t>
  </si>
  <si>
    <t xml:space="preserve">    自然灾害生活救助</t>
  </si>
  <si>
    <t>20816</t>
  </si>
  <si>
    <t xml:space="preserve">        其中：地方自然灾害生活补助</t>
  </si>
  <si>
    <t>2081699</t>
  </si>
  <si>
    <t xml:space="preserve">    红十字事业</t>
  </si>
  <si>
    <t>20819</t>
  </si>
  <si>
    <t xml:space="preserve">        其中：其他红十字事业支出</t>
  </si>
  <si>
    <t>2081901</t>
  </si>
  <si>
    <t xml:space="preserve">    最低生活保障</t>
  </si>
  <si>
    <t>2081902</t>
  </si>
  <si>
    <t xml:space="preserve">        其中：城市最低生活保障金支出</t>
  </si>
  <si>
    <t>20820</t>
  </si>
  <si>
    <t xml:space="preserve">        农村最低生活保障金支出</t>
  </si>
  <si>
    <t xml:space="preserve">    临时救助</t>
  </si>
  <si>
    <t>2082002</t>
  </si>
  <si>
    <t>20824</t>
  </si>
  <si>
    <t xml:space="preserve">    补充道路交通事故社会救助基金</t>
  </si>
  <si>
    <t>2082401</t>
  </si>
  <si>
    <t xml:space="preserve">        其中：交强险营业税补助基金支出</t>
  </si>
  <si>
    <t xml:space="preserve">        其中：流浪乞讨人员救助支出</t>
  </si>
  <si>
    <t>20826</t>
  </si>
  <si>
    <t xml:space="preserve">    财政对基本养老保险基金的补助</t>
  </si>
  <si>
    <t>2082601</t>
  </si>
  <si>
    <t xml:space="preserve">        其中：财政对企业职工基本养老保险基金的补助</t>
  </si>
  <si>
    <t>2082699</t>
  </si>
  <si>
    <t xml:space="preserve">        财政对其他基本养老保险基金的补助</t>
  </si>
  <si>
    <t>20899</t>
  </si>
  <si>
    <t>2089901</t>
  </si>
  <si>
    <t xml:space="preserve">        其中：其他社会保障和就业支出</t>
  </si>
  <si>
    <t xml:space="preserve">    基本养老保险转移支付支出</t>
  </si>
  <si>
    <t>210</t>
  </si>
  <si>
    <t>21001</t>
  </si>
  <si>
    <t xml:space="preserve">    医疗卫生管理事务</t>
  </si>
  <si>
    <t>2100199</t>
  </si>
  <si>
    <t xml:space="preserve">        其中：其他医疗卫生管理事务支出</t>
  </si>
  <si>
    <t>21002</t>
  </si>
  <si>
    <t xml:space="preserve">    公立医院</t>
  </si>
  <si>
    <t>2100201</t>
  </si>
  <si>
    <t xml:space="preserve">        其中：综合医院</t>
  </si>
  <si>
    <t>2100299</t>
  </si>
  <si>
    <t xml:space="preserve">        其他公立医院支出</t>
  </si>
  <si>
    <t>2100202</t>
  </si>
  <si>
    <t>21003</t>
  </si>
  <si>
    <t xml:space="preserve">    基层医疗卫生机构</t>
  </si>
  <si>
    <t>2100210</t>
  </si>
  <si>
    <t>2100399</t>
  </si>
  <si>
    <t xml:space="preserve">        其中：其他基层医疗卫生机构支出</t>
  </si>
  <si>
    <t xml:space="preserve">        中医（民族）医院</t>
  </si>
  <si>
    <t>21004</t>
  </si>
  <si>
    <t xml:space="preserve">    公共卫生</t>
  </si>
  <si>
    <t xml:space="preserve">        行业医院</t>
  </si>
  <si>
    <t>2100401</t>
  </si>
  <si>
    <t xml:space="preserve">        其中：疾病预防控制机构</t>
  </si>
  <si>
    <t>2100408</t>
  </si>
  <si>
    <t xml:space="preserve">        基本公共卫生服务</t>
  </si>
  <si>
    <t>2100409</t>
  </si>
  <si>
    <t xml:space="preserve">        重大公共卫生专项</t>
  </si>
  <si>
    <t>2100499</t>
  </si>
  <si>
    <t xml:space="preserve">        其他公共卫生支出</t>
  </si>
  <si>
    <t>21005</t>
  </si>
  <si>
    <t xml:space="preserve">    医疗保障</t>
  </si>
  <si>
    <t>21006</t>
  </si>
  <si>
    <t xml:space="preserve">    中医药</t>
  </si>
  <si>
    <t>2100601</t>
  </si>
  <si>
    <t xml:space="preserve">        其中：中医（民族医）药专项</t>
  </si>
  <si>
    <t>2100699</t>
  </si>
  <si>
    <t xml:space="preserve">        其他中医药支出</t>
  </si>
  <si>
    <t>21007</t>
  </si>
  <si>
    <t>2100799</t>
  </si>
  <si>
    <t xml:space="preserve">        其他计划生育事务支出</t>
  </si>
  <si>
    <t>21010</t>
  </si>
  <si>
    <t xml:space="preserve">    食品和药品监督管理事务</t>
  </si>
  <si>
    <t>2100717</t>
  </si>
  <si>
    <t>2101012</t>
  </si>
  <si>
    <t xml:space="preserve">        其中：药品事务</t>
  </si>
  <si>
    <t>2101099</t>
  </si>
  <si>
    <t xml:space="preserve">        其他食品和药品监督管理事务支出</t>
  </si>
  <si>
    <t xml:space="preserve">        其中：计划生育服务</t>
  </si>
  <si>
    <t>21011</t>
  </si>
  <si>
    <t xml:space="preserve">    行政事业单位医疗</t>
  </si>
  <si>
    <t>2101101</t>
  </si>
  <si>
    <t xml:space="preserve">        其中：行政单位医疗</t>
  </si>
  <si>
    <t>2101102</t>
  </si>
  <si>
    <t xml:space="preserve">        事业单位医疗</t>
  </si>
  <si>
    <t>2101199</t>
  </si>
  <si>
    <t xml:space="preserve">        其他行政事业单位医疗支出</t>
  </si>
  <si>
    <t>21012</t>
  </si>
  <si>
    <t xml:space="preserve">    财政对基本医疗保险基金的补助</t>
  </si>
  <si>
    <t>2101201</t>
  </si>
  <si>
    <t xml:space="preserve">        其中：财政对城镇职工基本医疗保险基金的补助</t>
  </si>
  <si>
    <t>21013</t>
  </si>
  <si>
    <t xml:space="preserve">    医疗救助</t>
  </si>
  <si>
    <t>2101301</t>
  </si>
  <si>
    <t xml:space="preserve">        其中：城乡医疗救助</t>
  </si>
  <si>
    <t>2101302</t>
  </si>
  <si>
    <t xml:space="preserve">        疾病应急救助</t>
  </si>
  <si>
    <t>2101399</t>
  </si>
  <si>
    <t xml:space="preserve">        其他医疗救助支出</t>
  </si>
  <si>
    <t>21014</t>
  </si>
  <si>
    <t xml:space="preserve">    优抚对象医疗</t>
  </si>
  <si>
    <t>2101401</t>
  </si>
  <si>
    <t xml:space="preserve">        其中：优抚对象医疗补助</t>
  </si>
  <si>
    <t>21099</t>
  </si>
  <si>
    <t xml:space="preserve">    其他医疗卫生与计划生育支出</t>
  </si>
  <si>
    <t xml:space="preserve">    城乡居民医疗保险转移支付支出</t>
  </si>
  <si>
    <t xml:space="preserve">    其他一般性转移支付支出（医疗卫生与计划生育）</t>
  </si>
  <si>
    <t>其他一般性转移支付支出（医疗卫生与计划生育）</t>
  </si>
  <si>
    <t>211</t>
  </si>
  <si>
    <t>21101</t>
  </si>
  <si>
    <t xml:space="preserve">    其中：环境保护管理事务</t>
  </si>
  <si>
    <t>21102</t>
  </si>
  <si>
    <t xml:space="preserve">    环境监测与监察</t>
  </si>
  <si>
    <t>21103</t>
  </si>
  <si>
    <t xml:space="preserve">    污染防治</t>
  </si>
  <si>
    <t>21111</t>
  </si>
  <si>
    <t xml:space="preserve">    污染减排</t>
  </si>
  <si>
    <t>21114</t>
  </si>
  <si>
    <t xml:space="preserve">    能源管理事务</t>
  </si>
  <si>
    <t>21199</t>
  </si>
  <si>
    <t>213</t>
  </si>
  <si>
    <t>21301</t>
  </si>
  <si>
    <t xml:space="preserve">    其中：农业</t>
  </si>
  <si>
    <t>2130108</t>
  </si>
  <si>
    <t xml:space="preserve">        病虫害控制</t>
  </si>
  <si>
    <t>2130110</t>
  </si>
  <si>
    <t xml:space="preserve">        执法监管</t>
  </si>
  <si>
    <t>2130120</t>
  </si>
  <si>
    <t xml:space="preserve">        稳定农民收入补贴</t>
  </si>
  <si>
    <t>2130148</t>
  </si>
  <si>
    <t xml:space="preserve">        成品油价格改革对渔业的补贴</t>
  </si>
  <si>
    <t>2130152</t>
  </si>
  <si>
    <t xml:space="preserve">        对高校毕业生到基层任职补助</t>
  </si>
  <si>
    <t>2130199</t>
  </si>
  <si>
    <t>21302</t>
  </si>
  <si>
    <t xml:space="preserve">    林业</t>
  </si>
  <si>
    <t>2130299</t>
  </si>
  <si>
    <t xml:space="preserve">        其他林业支出</t>
  </si>
  <si>
    <t>21303</t>
  </si>
  <si>
    <t xml:space="preserve">    水利</t>
  </si>
  <si>
    <t>2130304</t>
  </si>
  <si>
    <t xml:space="preserve">        其中：水利行业业务管理</t>
  </si>
  <si>
    <t>2130305</t>
  </si>
  <si>
    <t xml:space="preserve">        水利工程建设</t>
  </si>
  <si>
    <t>2130306</t>
  </si>
  <si>
    <t xml:space="preserve">        水利工程运行与维护</t>
  </si>
  <si>
    <t>2130321</t>
  </si>
  <si>
    <t xml:space="preserve">        大中型水库移民后期扶贫专项支出</t>
  </si>
  <si>
    <t>2130334</t>
  </si>
  <si>
    <t xml:space="preserve">        水利建设移民支出</t>
  </si>
  <si>
    <t>2130399</t>
  </si>
  <si>
    <t xml:space="preserve">        其他水利支出</t>
  </si>
  <si>
    <t>21305</t>
  </si>
  <si>
    <t xml:space="preserve">    扶贫</t>
  </si>
  <si>
    <t>2130599</t>
  </si>
  <si>
    <t xml:space="preserve">        其他扶贫支出</t>
  </si>
  <si>
    <t>21306</t>
  </si>
  <si>
    <t xml:space="preserve">    农业综合开发</t>
  </si>
  <si>
    <t>2130602</t>
  </si>
  <si>
    <t xml:space="preserve">        其中：土地治理</t>
  </si>
  <si>
    <t>2130603</t>
  </si>
  <si>
    <t xml:space="preserve">        产业化经营</t>
  </si>
  <si>
    <t>21307</t>
  </si>
  <si>
    <t xml:space="preserve">    农村综合改革</t>
  </si>
  <si>
    <t>2130799</t>
  </si>
  <si>
    <t xml:space="preserve">        其他农村综合改革支出</t>
  </si>
  <si>
    <t>21308</t>
  </si>
  <si>
    <t xml:space="preserve">    普惠金融发展支出</t>
  </si>
  <si>
    <t>2130801</t>
  </si>
  <si>
    <t xml:space="preserve">        其中：支持农村金融机构</t>
  </si>
  <si>
    <t>2130899</t>
  </si>
  <si>
    <t xml:space="preserve">        其他普惠金融发展支出</t>
  </si>
  <si>
    <t>21399</t>
  </si>
  <si>
    <t xml:space="preserve">    其他农林水支出</t>
  </si>
  <si>
    <t xml:space="preserve">    农村综合改革转移支付支出</t>
  </si>
  <si>
    <t>214</t>
  </si>
  <si>
    <t>21401</t>
  </si>
  <si>
    <t xml:space="preserve">    公路水路运输</t>
  </si>
  <si>
    <t>2140199</t>
  </si>
  <si>
    <t xml:space="preserve">        其他公路水路运输支出</t>
  </si>
  <si>
    <t>21402</t>
  </si>
  <si>
    <t xml:space="preserve">    铁路运输</t>
  </si>
  <si>
    <t>2140206</t>
  </si>
  <si>
    <t xml:space="preserve">        其中：铁路安全</t>
  </si>
  <si>
    <t>21403</t>
  </si>
  <si>
    <t xml:space="preserve">    民用航空运输</t>
  </si>
  <si>
    <t>2140399</t>
  </si>
  <si>
    <t xml:space="preserve">        其中：其他民用航空运输支出</t>
  </si>
  <si>
    <t>21404</t>
  </si>
  <si>
    <t xml:space="preserve">    成品油价格改革对交通运输的补贴</t>
  </si>
  <si>
    <t>2140401</t>
  </si>
  <si>
    <t xml:space="preserve">        其中：对城市公交的补贴</t>
  </si>
  <si>
    <t>21405</t>
  </si>
  <si>
    <t xml:space="preserve">    邮政业支出</t>
  </si>
  <si>
    <t>2140599</t>
  </si>
  <si>
    <t xml:space="preserve">        其中：其他邮政业支出</t>
  </si>
  <si>
    <t>21406</t>
  </si>
  <si>
    <t xml:space="preserve">    车辆购置税支出</t>
  </si>
  <si>
    <t>2140601</t>
  </si>
  <si>
    <t xml:space="preserve">        其中：车辆购置税用于公路等基础设施建设支出</t>
  </si>
  <si>
    <t>21499</t>
  </si>
  <si>
    <t xml:space="preserve">    其他交通运输支出</t>
  </si>
  <si>
    <t xml:space="preserve">    贫困地区转移支付支出</t>
  </si>
  <si>
    <t>2149999</t>
  </si>
  <si>
    <t xml:space="preserve">        其他交通运输支出</t>
  </si>
  <si>
    <t xml:space="preserve">        其中：航道维护</t>
  </si>
  <si>
    <t>2140123</t>
  </si>
  <si>
    <t xml:space="preserve">        航道维护</t>
  </si>
  <si>
    <t>1.本表中部分重点投入“项”级科目支出比上年减少，主要原因是：相关支出相对固定且按因素法分配，转为按一般性转移支付下达。</t>
  </si>
  <si>
    <t>2.本表中重点投入项目不含以前年度结转资金。</t>
  </si>
  <si>
    <t>3.根据财政部制定的《2017年政府收支分类科目》，2017年个别科目已删除，如财政对社会保险基金的补助、医疗保障、农资综合补贴、公路改建、公路路政管理等，个别科目进行修改，如将“公路新建”修改为“公路建设”。</t>
  </si>
  <si>
    <t>科目编码</t>
  </si>
  <si>
    <t>2015年预算</t>
  </si>
  <si>
    <t>null</t>
  </si>
  <si>
    <t>一、省本级一般公共预算支出</t>
  </si>
  <si>
    <t xml:space="preserve">   其中：省级部门预算</t>
  </si>
  <si>
    <t xml:space="preserve">        其中：基本支出</t>
  </si>
  <si>
    <t xml:space="preserve">              项目支出</t>
  </si>
  <si>
    <t>二、对市县税收返还及转移支付</t>
  </si>
  <si>
    <t xml:space="preserve">    返还性支出</t>
  </si>
  <si>
    <t>三、上解中央支出</t>
  </si>
  <si>
    <t>四、援助其他地区支出</t>
  </si>
  <si>
    <t>七、债务付息支出</t>
  </si>
  <si>
    <t>2015年一般公共预算省本级支出8,326,385万元，剔除援助其他地区支出126,944万元后为8,199,441万元。</t>
  </si>
</sst>
</file>

<file path=xl/styles.xml><?xml version="1.0" encoding="utf-8"?>
<styleSheet xmlns="http://schemas.openxmlformats.org/spreadsheetml/2006/main">
  <numFmts count="20">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 numFmtId="176" formatCode="#,##0_ ;[Red]\-#,##0\ "/>
    <numFmt numFmtId="177" formatCode="_ * #,##0_ ;_ * \-#,##0_ ;_ * &quot;-&quot;??_ ;_ @_ "/>
    <numFmt numFmtId="178" formatCode="_(&quot;$&quot;* #,##0.00_);_(&quot;$&quot;* \(#,##0.00\);_(&quot;$&quot;* &quot;-&quot;??_);_(@_)"/>
    <numFmt numFmtId="179" formatCode="#,##0;\-#,##0;&quot;-&quot;"/>
    <numFmt numFmtId="180" formatCode="_(* #,##0_);_(* \(#,##0\);_(* &quot;-&quot;_);_(@_)"/>
    <numFmt numFmtId="181" formatCode="\$#,##0.00;\(\$#,##0.00\)"/>
    <numFmt numFmtId="182" formatCode="#,##0;\(#,##0\)"/>
    <numFmt numFmtId="183" formatCode="_(* #,##0.00_);_(* \(#,##0.00\);_(* &quot;-&quot;??_);_(@_)"/>
    <numFmt numFmtId="184" formatCode="\$#,##0;\(\$#,##0\)"/>
    <numFmt numFmtId="185" formatCode="_-&quot;$&quot;* #,##0_-;\-&quot;$&quot;* #,##0_-;_-&quot;$&quot;* &quot;-&quot;_-;_-@_-"/>
    <numFmt numFmtId="186" formatCode="#,##0_ "/>
    <numFmt numFmtId="187" formatCode="0.0%"/>
    <numFmt numFmtId="188" formatCode="0_ "/>
    <numFmt numFmtId="189" formatCode="#,##0.00_ "/>
    <numFmt numFmtId="190" formatCode="#,##0_);[Red]\(#,##0\)"/>
    <numFmt numFmtId="191" formatCode="0.00_)"/>
  </numFmts>
  <fonts count="104">
    <font>
      <sz val="12"/>
      <name val="宋体"/>
      <charset val="134"/>
    </font>
    <font>
      <b/>
      <sz val="12"/>
      <name val="宋体"/>
      <charset val="134"/>
    </font>
    <font>
      <sz val="18"/>
      <name val="黑体"/>
      <charset val="134"/>
    </font>
    <font>
      <sz val="9"/>
      <name val="宋体"/>
      <charset val="134"/>
    </font>
    <font>
      <b/>
      <sz val="9"/>
      <name val="宋体"/>
      <charset val="134"/>
    </font>
    <font>
      <sz val="11"/>
      <name val="宋体"/>
      <charset val="134"/>
    </font>
    <font>
      <sz val="12"/>
      <name val="黑体"/>
      <charset val="134"/>
    </font>
    <font>
      <sz val="16"/>
      <name val="方正小标宋简体"/>
      <charset val="134"/>
    </font>
    <font>
      <sz val="10"/>
      <name val="Arial"/>
      <charset val="134"/>
    </font>
    <font>
      <b/>
      <sz val="12"/>
      <name val="Arial"/>
      <charset val="134"/>
    </font>
    <font>
      <sz val="12"/>
      <name val="Arial"/>
      <charset val="134"/>
    </font>
    <font>
      <sz val="9"/>
      <name val="方正小标宋简体"/>
      <charset val="134"/>
    </font>
    <font>
      <b/>
      <sz val="9"/>
      <name val="Arial"/>
      <charset val="134"/>
    </font>
    <font>
      <sz val="11"/>
      <color indexed="8"/>
      <name val="宋体"/>
      <charset val="134"/>
    </font>
    <font>
      <sz val="10"/>
      <name val="宋体"/>
      <charset val="134"/>
    </font>
    <font>
      <sz val="14"/>
      <name val="Arial"/>
      <charset val="134"/>
    </font>
    <font>
      <sz val="14"/>
      <name val="宋体"/>
      <charset val="134"/>
    </font>
    <font>
      <sz val="18"/>
      <name val="方正小标宋简体"/>
      <charset val="134"/>
    </font>
    <font>
      <sz val="12"/>
      <color indexed="8"/>
      <name val="宋体"/>
      <charset val="134"/>
    </font>
    <font>
      <b/>
      <sz val="11"/>
      <name val="宋体"/>
      <charset val="134"/>
    </font>
    <font>
      <sz val="11"/>
      <name val="仿宋_GB2312"/>
      <charset val="134"/>
    </font>
    <font>
      <sz val="12"/>
      <name val="Times New Roman"/>
      <charset val="134"/>
    </font>
    <font>
      <sz val="16"/>
      <color indexed="8"/>
      <name val="方正小标宋简体"/>
      <charset val="134"/>
    </font>
    <font>
      <b/>
      <sz val="12"/>
      <color indexed="8"/>
      <name val="宋体"/>
      <charset val="134"/>
    </font>
    <font>
      <b/>
      <sz val="11"/>
      <color indexed="8"/>
      <name val="宋体"/>
      <charset val="134"/>
    </font>
    <font>
      <sz val="18"/>
      <color indexed="8"/>
      <name val="方正小标宋简体"/>
      <charset val="134"/>
    </font>
    <font>
      <b/>
      <sz val="18"/>
      <color indexed="8"/>
      <name val="黑体"/>
      <charset val="134"/>
    </font>
    <font>
      <sz val="9"/>
      <color indexed="8"/>
      <name val="宋体"/>
      <charset val="134"/>
    </font>
    <font>
      <sz val="17"/>
      <color indexed="8"/>
      <name val="方正小标宋简体"/>
      <charset val="134"/>
    </font>
    <font>
      <sz val="9"/>
      <name val="Times New Roman"/>
      <charset val="134"/>
    </font>
    <font>
      <sz val="6"/>
      <name val="宋体"/>
      <charset val="134"/>
    </font>
    <font>
      <sz val="12"/>
      <color theme="0"/>
      <name val="宋体"/>
      <charset val="134"/>
    </font>
    <font>
      <sz val="12"/>
      <name val="宋体"/>
      <charset val="134"/>
    </font>
    <font>
      <sz val="12"/>
      <name val="方正小标宋简体"/>
      <charset val="134"/>
    </font>
    <font>
      <sz val="14"/>
      <name val="黑体"/>
      <charset val="134"/>
    </font>
    <font>
      <sz val="14"/>
      <name val="仿宋_GB2312"/>
      <charset val="134"/>
    </font>
    <font>
      <b/>
      <sz val="20"/>
      <name val="宋体"/>
      <charset val="134"/>
    </font>
    <font>
      <b/>
      <sz val="10"/>
      <name val="宋体"/>
      <charset val="134"/>
    </font>
    <font>
      <b/>
      <sz val="14"/>
      <name val="宋体"/>
      <charset val="134"/>
    </font>
    <font>
      <sz val="16"/>
      <name val="黑体"/>
      <charset val="134"/>
    </font>
    <font>
      <sz val="14"/>
      <color indexed="10"/>
      <name val="宋体"/>
      <charset val="134"/>
    </font>
    <font>
      <sz val="12"/>
      <color indexed="10"/>
      <name val="宋体"/>
      <charset val="134"/>
    </font>
    <font>
      <sz val="11"/>
      <color theme="0"/>
      <name val="宋体"/>
      <charset val="0"/>
      <scheme val="minor"/>
    </font>
    <font>
      <sz val="11"/>
      <color rgb="FF3F3F76"/>
      <name val="宋体"/>
      <charset val="0"/>
      <scheme val="minor"/>
    </font>
    <font>
      <sz val="11"/>
      <color indexed="17"/>
      <name val="宋体"/>
      <charset val="134"/>
    </font>
    <font>
      <sz val="11"/>
      <color theme="1"/>
      <name val="宋体"/>
      <charset val="0"/>
      <scheme val="minor"/>
    </font>
    <font>
      <sz val="12"/>
      <color indexed="9"/>
      <name val="宋体"/>
      <charset val="134"/>
    </font>
    <font>
      <sz val="11"/>
      <color indexed="9"/>
      <name val="宋体"/>
      <charset val="134"/>
    </font>
    <font>
      <sz val="10"/>
      <color indexed="8"/>
      <name val="Arial"/>
      <charset val="134"/>
    </font>
    <font>
      <b/>
      <sz val="11"/>
      <color rgb="FFFFFFFF"/>
      <name val="宋体"/>
      <charset val="0"/>
      <scheme val="minor"/>
    </font>
    <font>
      <sz val="11"/>
      <color rgb="FFFF0000"/>
      <name val="宋体"/>
      <charset val="0"/>
      <scheme val="minor"/>
    </font>
    <font>
      <sz val="11"/>
      <color indexed="20"/>
      <name val="宋体"/>
      <charset val="134"/>
    </font>
    <font>
      <sz val="12"/>
      <color indexed="20"/>
      <name val="宋体"/>
      <charset val="134"/>
    </font>
    <font>
      <sz val="11"/>
      <color theme="1"/>
      <name val="宋体"/>
      <charset val="134"/>
      <scheme val="minor"/>
    </font>
    <font>
      <b/>
      <sz val="13"/>
      <color indexed="56"/>
      <name val="宋体"/>
      <charset val="134"/>
    </font>
    <font>
      <sz val="11"/>
      <color indexed="62"/>
      <name val="宋体"/>
      <charset val="134"/>
    </font>
    <font>
      <b/>
      <sz val="18"/>
      <color indexed="56"/>
      <name val="宋体"/>
      <charset val="134"/>
    </font>
    <font>
      <u/>
      <sz val="11"/>
      <color rgb="FF0000FF"/>
      <name val="宋体"/>
      <charset val="0"/>
      <scheme val="minor"/>
    </font>
    <font>
      <sz val="12"/>
      <color indexed="16"/>
      <name val="宋体"/>
      <charset val="134"/>
    </font>
    <font>
      <sz val="11"/>
      <color rgb="FFFA7D00"/>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5"/>
      <color indexed="62"/>
      <name val="宋体"/>
      <charset val="134"/>
    </font>
    <font>
      <sz val="10.5"/>
      <color indexed="20"/>
      <name val="宋体"/>
      <charset val="134"/>
    </font>
    <font>
      <sz val="12"/>
      <name val="Helv"/>
      <charset val="134"/>
    </font>
    <font>
      <b/>
      <sz val="18"/>
      <color theme="3"/>
      <name val="宋体"/>
      <charset val="134"/>
      <scheme val="minor"/>
    </font>
    <font>
      <i/>
      <sz val="11"/>
      <color rgb="FF7F7F7F"/>
      <name val="宋体"/>
      <charset val="0"/>
      <scheme val="minor"/>
    </font>
    <font>
      <b/>
      <sz val="15"/>
      <color theme="3"/>
      <name val="宋体"/>
      <charset val="134"/>
      <scheme val="minor"/>
    </font>
    <font>
      <b/>
      <sz val="11"/>
      <color indexed="56"/>
      <name val="宋体"/>
      <charset val="134"/>
    </font>
    <font>
      <b/>
      <sz val="13"/>
      <color theme="3"/>
      <name val="宋体"/>
      <charset val="134"/>
      <scheme val="minor"/>
    </font>
    <font>
      <b/>
      <sz val="11"/>
      <color rgb="FF3F3F3F"/>
      <name val="宋体"/>
      <charset val="0"/>
      <scheme val="minor"/>
    </font>
    <font>
      <b/>
      <sz val="11"/>
      <color rgb="FFFA7D00"/>
      <name val="宋体"/>
      <charset val="0"/>
      <scheme val="minor"/>
    </font>
    <font>
      <b/>
      <sz val="18"/>
      <color indexed="62"/>
      <name val="宋体"/>
      <charset val="134"/>
    </font>
    <font>
      <sz val="11"/>
      <color indexed="17"/>
      <name val="Tahoma"/>
      <charset val="134"/>
    </font>
    <font>
      <b/>
      <sz val="11"/>
      <color indexed="62"/>
      <name val="宋体"/>
      <charset val="134"/>
    </font>
    <font>
      <sz val="9"/>
      <color indexed="20"/>
      <name val="宋体"/>
      <charset val="134"/>
    </font>
    <font>
      <sz val="11"/>
      <color indexed="19"/>
      <name val="宋体"/>
      <charset val="134"/>
    </font>
    <font>
      <sz val="8"/>
      <name val="Arial"/>
      <charset val="134"/>
    </font>
    <font>
      <b/>
      <sz val="11"/>
      <color indexed="52"/>
      <name val="宋体"/>
      <charset val="134"/>
    </font>
    <font>
      <b/>
      <sz val="15"/>
      <color indexed="56"/>
      <name val="宋体"/>
      <charset val="134"/>
    </font>
    <font>
      <b/>
      <i/>
      <sz val="16"/>
      <name val="Helv"/>
      <charset val="134"/>
    </font>
    <font>
      <b/>
      <sz val="11"/>
      <color indexed="9"/>
      <name val="宋体"/>
      <charset val="134"/>
    </font>
    <font>
      <sz val="12"/>
      <color indexed="17"/>
      <name val="宋体"/>
      <charset val="134"/>
    </font>
    <font>
      <b/>
      <sz val="13"/>
      <color indexed="62"/>
      <name val="宋体"/>
      <charset val="134"/>
    </font>
    <font>
      <sz val="7"/>
      <name val="Small Fonts"/>
      <charset val="134"/>
    </font>
    <font>
      <sz val="9"/>
      <color indexed="17"/>
      <name val="宋体"/>
      <charset val="134"/>
    </font>
    <font>
      <sz val="11"/>
      <color indexed="10"/>
      <name val="宋体"/>
      <charset val="134"/>
    </font>
    <font>
      <sz val="12"/>
      <color indexed="20"/>
      <name val="楷体_GB2312"/>
      <charset val="134"/>
    </font>
    <font>
      <i/>
      <sz val="11"/>
      <color indexed="23"/>
      <name val="宋体"/>
      <charset val="134"/>
    </font>
    <font>
      <sz val="12"/>
      <color indexed="17"/>
      <name val="楷体_GB2312"/>
      <charset val="134"/>
    </font>
    <font>
      <sz val="11"/>
      <color indexed="60"/>
      <name val="宋体"/>
      <charset val="134"/>
    </font>
    <font>
      <sz val="8"/>
      <name val="Times New Roman"/>
      <charset val="134"/>
    </font>
    <font>
      <sz val="11"/>
      <color indexed="52"/>
      <name val="宋体"/>
      <charset val="134"/>
    </font>
    <font>
      <sz val="11"/>
      <color indexed="20"/>
      <name val="Tahoma"/>
      <charset val="134"/>
    </font>
    <font>
      <sz val="10"/>
      <name val="Times New Roman"/>
      <charset val="134"/>
    </font>
    <font>
      <b/>
      <sz val="11"/>
      <color indexed="63"/>
      <name val="宋体"/>
      <charset val="134"/>
    </font>
    <font>
      <b/>
      <sz val="18"/>
      <name val="Arial"/>
      <charset val="134"/>
    </font>
    <font>
      <sz val="11"/>
      <name val="ＭＳ Ｐゴシック"/>
      <charset val="134"/>
    </font>
    <font>
      <b/>
      <sz val="10"/>
      <name val="Arial"/>
      <charset val="134"/>
    </font>
    <font>
      <u/>
      <sz val="12"/>
      <color indexed="36"/>
      <name val="宋体"/>
      <charset val="134"/>
    </font>
    <font>
      <u/>
      <sz val="12"/>
      <color indexed="12"/>
      <name val="宋体"/>
      <charset val="134"/>
    </font>
    <font>
      <sz val="10.5"/>
      <color indexed="17"/>
      <name val="宋体"/>
      <charset val="134"/>
    </font>
    <font>
      <sz val="18"/>
      <name val="Arial"/>
      <charset val="134"/>
    </font>
  </fonts>
  <fills count="73">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theme="5" tint="0.399975585192419"/>
        <bgColor indexed="64"/>
      </patternFill>
    </fill>
    <fill>
      <patternFill patternType="solid">
        <fgColor rgb="FFFFCC99"/>
        <bgColor indexed="64"/>
      </patternFill>
    </fill>
    <fill>
      <patternFill patternType="solid">
        <fgColor theme="7" tint="0.399975585192419"/>
        <bgColor indexed="64"/>
      </patternFill>
    </fill>
    <fill>
      <patternFill patternType="solid">
        <fgColor indexed="42"/>
        <bgColor indexed="64"/>
      </patternFill>
    </fill>
    <fill>
      <patternFill patternType="solid">
        <fgColor theme="6" tint="0.799981688894314"/>
        <bgColor indexed="64"/>
      </patternFill>
    </fill>
    <fill>
      <patternFill patternType="solid">
        <fgColor indexed="22"/>
        <bgColor indexed="22"/>
      </patternFill>
    </fill>
    <fill>
      <patternFill patternType="solid">
        <fgColor indexed="47"/>
        <bgColor indexed="47"/>
      </patternFill>
    </fill>
    <fill>
      <patternFill patternType="solid">
        <fgColor indexed="55"/>
        <bgColor indexed="55"/>
      </patternFill>
    </fill>
    <fill>
      <patternFill patternType="solid">
        <fgColor indexed="51"/>
        <bgColor indexed="51"/>
      </patternFill>
    </fill>
    <fill>
      <patternFill patternType="solid">
        <fgColor indexed="54"/>
        <bgColor indexed="54"/>
      </patternFill>
    </fill>
    <fill>
      <patternFill patternType="solid">
        <fgColor indexed="10"/>
        <bgColor indexed="64"/>
      </patternFill>
    </fill>
    <fill>
      <patternFill patternType="solid">
        <fgColor theme="5" tint="0.799981688894314"/>
        <bgColor indexed="64"/>
      </patternFill>
    </fill>
    <fill>
      <patternFill patternType="solid">
        <fgColor rgb="FFA5A5A5"/>
        <bgColor indexed="64"/>
      </patternFill>
    </fill>
    <fill>
      <patternFill patternType="solid">
        <fgColor theme="8" tint="0.599993896298105"/>
        <bgColor indexed="64"/>
      </patternFill>
    </fill>
    <fill>
      <patternFill patternType="solid">
        <fgColor indexed="45"/>
        <bgColor indexed="64"/>
      </patternFill>
    </fill>
    <fill>
      <patternFill patternType="solid">
        <fgColor theme="6" tint="0.599993896298105"/>
        <bgColor indexed="64"/>
      </patternFill>
    </fill>
    <fill>
      <patternFill patternType="solid">
        <fgColor indexed="46"/>
        <bgColor indexed="64"/>
      </patternFill>
    </fill>
    <fill>
      <patternFill patternType="solid">
        <fgColor rgb="FFFFFFCC"/>
        <bgColor indexed="64"/>
      </patternFill>
    </fill>
    <fill>
      <patternFill patternType="solid">
        <fgColor theme="6"/>
        <bgColor indexed="64"/>
      </patternFill>
    </fill>
    <fill>
      <patternFill patternType="solid">
        <fgColor indexed="29"/>
        <bgColor indexed="29"/>
      </patternFill>
    </fill>
    <fill>
      <patternFill patternType="solid">
        <fgColor indexed="47"/>
        <bgColor indexed="64"/>
      </patternFill>
    </fill>
    <fill>
      <patternFill patternType="solid">
        <fgColor indexed="29"/>
        <bgColor indexed="64"/>
      </patternFill>
    </fill>
    <fill>
      <patternFill patternType="solid">
        <fgColor indexed="27"/>
        <bgColor indexed="64"/>
      </patternFill>
    </fill>
    <fill>
      <patternFill patternType="solid">
        <fgColor indexed="26"/>
        <bgColor indexed="64"/>
      </patternFill>
    </fill>
    <fill>
      <patternFill patternType="solid">
        <fgColor indexed="44"/>
        <bgColor indexed="64"/>
      </patternFill>
    </fill>
    <fill>
      <patternFill patternType="solid">
        <fgColor indexed="52"/>
        <bgColor indexed="64"/>
      </patternFill>
    </fill>
    <fill>
      <patternFill patternType="solid">
        <fgColor indexed="36"/>
        <bgColor indexed="64"/>
      </patternFill>
    </fill>
    <fill>
      <patternFill patternType="solid">
        <fgColor indexed="53"/>
        <bgColor indexed="64"/>
      </patternFill>
    </fill>
    <fill>
      <patternFill patternType="solid">
        <fgColor theme="6" tint="0.399975585192419"/>
        <bgColor indexed="64"/>
      </patternFill>
    </fill>
    <fill>
      <patternFill patternType="solid">
        <fgColor indexed="31"/>
        <bgColor indexed="64"/>
      </patternFill>
    </fill>
    <fill>
      <patternFill patternType="solid">
        <fgColor indexed="45"/>
        <bgColor indexed="45"/>
      </patternFill>
    </fill>
    <fill>
      <patternFill patternType="solid">
        <fgColor theme="4" tint="0.399975585192419"/>
        <bgColor indexed="64"/>
      </patternFill>
    </fill>
    <fill>
      <patternFill patternType="solid">
        <fgColor indexed="53"/>
        <bgColor indexed="53"/>
      </patternFill>
    </fill>
    <fill>
      <patternFill patternType="solid">
        <fgColor theme="8" tint="0.399975585192419"/>
        <bgColor indexed="64"/>
      </patternFill>
    </fill>
    <fill>
      <patternFill patternType="solid">
        <fgColor indexed="11"/>
        <bgColor indexed="64"/>
      </patternFill>
    </fill>
    <fill>
      <patternFill patternType="solid">
        <fgColor indexed="26"/>
        <bgColor indexed="26"/>
      </patternFill>
    </fill>
    <fill>
      <patternFill patternType="solid">
        <fgColor indexed="49"/>
        <bgColor indexed="64"/>
      </patternFill>
    </fill>
    <fill>
      <patternFill patternType="solid">
        <fgColor indexed="43"/>
        <bgColor indexed="64"/>
      </patternFill>
    </fill>
    <fill>
      <patternFill patternType="solid">
        <fgColor theme="5"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indexed="27"/>
        <bgColor indexed="27"/>
      </patternFill>
    </fill>
    <fill>
      <patternFill patternType="solid">
        <fgColor theme="4" tint="0.599993896298105"/>
        <bgColor indexed="64"/>
      </patternFill>
    </fill>
    <fill>
      <patternFill patternType="solid">
        <fgColor theme="5"/>
        <bgColor indexed="64"/>
      </patternFill>
    </fill>
    <fill>
      <patternFill patternType="solid">
        <fgColor theme="7" tint="0.599993896298105"/>
        <bgColor indexed="64"/>
      </patternFill>
    </fill>
    <fill>
      <patternFill patternType="solid">
        <fgColor rgb="FFF2F2F2"/>
        <bgColor indexed="64"/>
      </patternFill>
    </fill>
    <fill>
      <patternFill patternType="solid">
        <fgColor theme="8"/>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indexed="30"/>
        <bgColor indexed="64"/>
      </patternFill>
    </fill>
    <fill>
      <patternFill patternType="solid">
        <fgColor indexed="51"/>
        <bgColor indexed="64"/>
      </patternFill>
    </fill>
    <fill>
      <patternFill patternType="solid">
        <fgColor theme="9" tint="0.799981688894314"/>
        <bgColor indexed="64"/>
      </patternFill>
    </fill>
    <fill>
      <patternFill patternType="solid">
        <fgColor indexed="44"/>
        <bgColor indexed="44"/>
      </patternFill>
    </fill>
    <fill>
      <patternFill patternType="solid">
        <fgColor theme="9"/>
        <bgColor indexed="64"/>
      </patternFill>
    </fill>
    <fill>
      <patternFill patternType="solid">
        <fgColor theme="9" tint="0.399975585192419"/>
        <bgColor indexed="64"/>
      </patternFill>
    </fill>
    <fill>
      <patternFill patternType="solid">
        <fgColor indexed="54"/>
        <bgColor indexed="64"/>
      </patternFill>
    </fill>
    <fill>
      <patternFill patternType="solid">
        <fgColor theme="7"/>
        <bgColor indexed="64"/>
      </patternFill>
    </fill>
    <fill>
      <patternFill patternType="solid">
        <fgColor theme="7" tint="0.799981688894314"/>
        <bgColor indexed="64"/>
      </patternFill>
    </fill>
    <fill>
      <patternFill patternType="solid">
        <fgColor indexed="55"/>
        <bgColor indexed="64"/>
      </patternFill>
    </fill>
    <fill>
      <patternFill patternType="solid">
        <fgColor indexed="42"/>
        <bgColor indexed="42"/>
      </patternFill>
    </fill>
    <fill>
      <patternFill patternType="solid">
        <fgColor indexed="57"/>
        <bgColor indexed="64"/>
      </patternFill>
    </fill>
    <fill>
      <patternFill patternType="solid">
        <fgColor indexed="30"/>
        <bgColor indexed="30"/>
      </patternFill>
    </fill>
    <fill>
      <patternFill patternType="solid">
        <fgColor indexed="52"/>
        <bgColor indexed="52"/>
      </patternFill>
    </fill>
    <fill>
      <patternFill patternType="solid">
        <fgColor indexed="49"/>
        <bgColor indexed="49"/>
      </patternFill>
    </fill>
    <fill>
      <patternFill patternType="solid">
        <fgColor indexed="62"/>
        <bgColor indexed="64"/>
      </patternFill>
    </fill>
    <fill>
      <patternFill patternType="solid">
        <fgColor indexed="25"/>
        <bgColor indexed="25"/>
      </patternFill>
    </fill>
    <fill>
      <patternFill patternType="lightUp">
        <fgColor indexed="9"/>
        <bgColor indexed="55"/>
      </patternFill>
    </fill>
    <fill>
      <patternFill patternType="solid">
        <fgColor indexed="43"/>
        <bgColor indexed="43"/>
      </patternFill>
    </fill>
  </fills>
  <borders count="69">
    <border>
      <left/>
      <right/>
      <top/>
      <bottom/>
      <diagonal/>
    </border>
    <border>
      <left style="thin">
        <color auto="1"/>
      </left>
      <right/>
      <top style="thin">
        <color auto="1"/>
      </top>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style="thin">
        <color auto="1"/>
      </top>
      <bottom/>
      <diagonal/>
    </border>
    <border>
      <left/>
      <right/>
      <top/>
      <bottom style="thin">
        <color auto="1"/>
      </bottom>
      <diagonal/>
    </border>
    <border>
      <left/>
      <right/>
      <top style="medium">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right style="thin">
        <color indexed="8"/>
      </right>
      <top/>
      <bottom style="thin">
        <color auto="1"/>
      </bottom>
      <diagonal/>
    </border>
    <border>
      <left style="thin">
        <color indexed="8"/>
      </left>
      <right style="thin">
        <color indexed="8"/>
      </right>
      <top/>
      <bottom style="thin">
        <color auto="1"/>
      </bottom>
      <diagonal/>
    </border>
    <border>
      <left style="thin">
        <color indexed="8"/>
      </left>
      <right/>
      <top/>
      <bottom style="thin">
        <color auto="1"/>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style="thin">
        <color indexed="8"/>
      </top>
      <bottom/>
      <diagonal/>
    </border>
    <border>
      <left style="thin">
        <color indexed="8"/>
      </left>
      <right/>
      <top/>
      <bottom style="thin">
        <color indexed="8"/>
      </bottom>
      <diagonal/>
    </border>
    <border>
      <left/>
      <right style="thin">
        <color indexed="8"/>
      </right>
      <top style="thin">
        <color indexed="8"/>
      </top>
      <bottom style="thin">
        <color auto="1"/>
      </bottom>
      <diagonal/>
    </border>
    <border>
      <left style="thin">
        <color indexed="8"/>
      </left>
      <right style="thin">
        <color indexed="8"/>
      </right>
      <top style="thin">
        <color indexed="8"/>
      </top>
      <bottom style="thin">
        <color auto="1"/>
      </bottom>
      <diagonal/>
    </border>
    <border>
      <left style="thin">
        <color indexed="8"/>
      </left>
      <right/>
      <top style="thin">
        <color indexed="8"/>
      </top>
      <bottom style="thin">
        <color auto="1"/>
      </bottom>
      <diagonal/>
    </border>
    <border>
      <left style="thin">
        <color auto="1"/>
      </left>
      <right style="thin">
        <color indexed="9"/>
      </right>
      <top style="thin">
        <color auto="1"/>
      </top>
      <bottom/>
      <diagonal/>
    </border>
    <border>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right style="thin">
        <color auto="1"/>
      </right>
      <top style="medium">
        <color auto="1"/>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style="thin">
        <color indexed="23"/>
      </left>
      <right style="thin">
        <color indexed="23"/>
      </right>
      <top style="thin">
        <color indexed="23"/>
      </top>
      <bottom style="thin">
        <color indexed="23"/>
      </bottom>
      <diagonal/>
    </border>
    <border>
      <left/>
      <right/>
      <top/>
      <bottom style="double">
        <color rgb="FFFF8001"/>
      </bottom>
      <diagonal/>
    </border>
    <border>
      <left/>
      <right/>
      <top/>
      <bottom style="thick">
        <color indexed="49"/>
      </bottom>
      <diagonal/>
    </border>
    <border>
      <left/>
      <right/>
      <top/>
      <bottom style="medium">
        <color theme="4"/>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indexed="54"/>
      </top>
      <bottom style="double">
        <color indexed="54"/>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right/>
      <top/>
      <bottom style="medium">
        <color indexed="49"/>
      </bottom>
      <diagonal/>
    </border>
    <border>
      <left/>
      <right/>
      <top/>
      <bottom style="double">
        <color indexed="5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medium">
        <color auto="1"/>
      </top>
      <bottom style="medium">
        <color auto="1"/>
      </bottom>
      <diagonal/>
    </border>
    <border>
      <left/>
      <right/>
      <top style="thin">
        <color auto="1"/>
      </top>
      <bottom style="double">
        <color auto="1"/>
      </bottom>
      <diagonal/>
    </border>
  </borders>
  <cellStyleXfs count="4079">
    <xf numFmtId="0" fontId="0" fillId="0" borderId="0"/>
    <xf numFmtId="0" fontId="52" fillId="19" borderId="0" applyNumberFormat="0" applyBorder="0" applyAlignment="0" applyProtection="0">
      <alignment vertical="center"/>
    </xf>
    <xf numFmtId="42" fontId="13" fillId="0" borderId="0" applyFont="0" applyFill="0" applyBorder="0" applyAlignment="0" applyProtection="0">
      <alignment vertical="center"/>
    </xf>
    <xf numFmtId="0" fontId="32" fillId="0" borderId="0" applyNumberFormat="0" applyFont="0" applyFill="0" applyBorder="0" applyAlignment="0" applyProtection="0"/>
    <xf numFmtId="0" fontId="48" fillId="0" borderId="0">
      <alignment vertical="top"/>
    </xf>
    <xf numFmtId="0" fontId="45" fillId="9" borderId="0" applyNumberFormat="0" applyBorder="0" applyAlignment="0" applyProtection="0">
      <alignment vertical="center"/>
    </xf>
    <xf numFmtId="0" fontId="51" fillId="19" borderId="0" applyNumberFormat="0" applyBorder="0" applyAlignment="0" applyProtection="0">
      <alignment vertical="center"/>
    </xf>
    <xf numFmtId="0" fontId="43" fillId="6" borderId="48" applyNumberFormat="0" applyAlignment="0" applyProtection="0">
      <alignment vertical="center"/>
    </xf>
    <xf numFmtId="0" fontId="13" fillId="26" borderId="0" applyNumberFormat="0" applyBorder="0" applyAlignment="0" applyProtection="0">
      <alignment vertical="center"/>
    </xf>
    <xf numFmtId="0" fontId="47" fillId="26" borderId="0" applyNumberFormat="0" applyBorder="0" applyAlignment="0" applyProtection="0">
      <alignment vertical="center"/>
    </xf>
    <xf numFmtId="0" fontId="32" fillId="0" borderId="0"/>
    <xf numFmtId="0" fontId="44" fillId="8" borderId="0" applyNumberFormat="0" applyBorder="0" applyAlignment="0" applyProtection="0">
      <alignment vertical="center"/>
    </xf>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56" fillId="0" borderId="0" applyNumberFormat="0" applyFill="0" applyBorder="0" applyAlignment="0" applyProtection="0">
      <alignment vertical="center"/>
    </xf>
    <xf numFmtId="44" fontId="53" fillId="0" borderId="0" applyFont="0" applyFill="0" applyBorder="0" applyAlignment="0" applyProtection="0">
      <alignment vertical="center"/>
    </xf>
    <xf numFmtId="0" fontId="18" fillId="10" borderId="0" applyNumberFormat="0" applyBorder="0" applyAlignment="0" applyProtection="0"/>
    <xf numFmtId="41" fontId="53" fillId="0" borderId="0" applyFont="0" applyFill="0" applyBorder="0" applyAlignment="0" applyProtection="0">
      <alignment vertical="center"/>
    </xf>
    <xf numFmtId="0" fontId="32" fillId="0" borderId="0"/>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45" fillId="20" borderId="0" applyNumberFormat="0" applyBorder="0" applyAlignment="0" applyProtection="0">
      <alignment vertical="center"/>
    </xf>
    <xf numFmtId="0" fontId="32" fillId="0" borderId="0"/>
    <xf numFmtId="0" fontId="62" fillId="44" borderId="0" applyNumberFormat="0" applyBorder="0" applyAlignment="0" applyProtection="0">
      <alignment vertical="center"/>
    </xf>
    <xf numFmtId="0" fontId="32" fillId="0" borderId="0" applyNumberFormat="0" applyFont="0" applyFill="0" applyBorder="0" applyAlignment="0" applyProtection="0"/>
    <xf numFmtId="0" fontId="51" fillId="19" borderId="0" applyNumberFormat="0" applyBorder="0" applyAlignment="0" applyProtection="0">
      <alignment vertical="center"/>
    </xf>
    <xf numFmtId="43" fontId="13" fillId="0" borderId="0" applyFont="0" applyFill="0" applyBorder="0" applyAlignment="0" applyProtection="0">
      <alignment vertical="center"/>
    </xf>
    <xf numFmtId="0" fontId="44" fillId="8" borderId="0" applyNumberFormat="0" applyBorder="0" applyAlignment="0" applyProtection="0">
      <alignment vertical="center"/>
    </xf>
    <xf numFmtId="0" fontId="32" fillId="0" borderId="0"/>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52" fillId="19" borderId="0" applyNumberFormat="0" applyBorder="0" applyAlignment="0" applyProtection="0">
      <alignment vertical="center"/>
    </xf>
    <xf numFmtId="0" fontId="47" fillId="31" borderId="0" applyNumberFormat="0" applyBorder="0" applyAlignment="0" applyProtection="0">
      <alignment vertical="center"/>
    </xf>
    <xf numFmtId="0" fontId="42" fillId="33" borderId="0" applyNumberFormat="0" applyBorder="0" applyAlignment="0" applyProtection="0">
      <alignment vertical="center"/>
    </xf>
    <xf numFmtId="0" fontId="57" fillId="0" borderId="0" applyNumberFormat="0" applyFill="0" applyBorder="0" applyAlignment="0" applyProtection="0">
      <alignment vertical="center"/>
    </xf>
    <xf numFmtId="0" fontId="32" fillId="0" borderId="0" applyNumberFormat="0" applyFont="0" applyFill="0" applyBorder="0" applyAlignment="0" applyProtection="0"/>
    <xf numFmtId="0" fontId="47" fillId="41" borderId="0" applyNumberFormat="0" applyBorder="0" applyAlignment="0" applyProtection="0">
      <alignment vertical="center"/>
    </xf>
    <xf numFmtId="0" fontId="52" fillId="21" borderId="0" applyNumberFormat="0" applyBorder="0" applyAlignment="0" applyProtection="0">
      <alignment vertical="center"/>
    </xf>
    <xf numFmtId="9" fontId="53" fillId="0" borderId="0" applyFont="0" applyFill="0" applyBorder="0" applyAlignment="0" applyProtection="0">
      <alignment vertical="center"/>
    </xf>
    <xf numFmtId="0" fontId="47" fillId="31"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8" fillId="35" borderId="0" applyNumberFormat="0" applyBorder="0" applyAlignment="0" applyProtection="0"/>
    <xf numFmtId="0" fontId="51" fillId="19" borderId="0" applyNumberFormat="0" applyBorder="0" applyAlignment="0" applyProtection="0">
      <alignment vertical="center"/>
    </xf>
    <xf numFmtId="0" fontId="13" fillId="19" borderId="0" applyNumberFormat="0" applyBorder="0" applyAlignment="0" applyProtection="0">
      <alignment vertical="center"/>
    </xf>
    <xf numFmtId="0" fontId="51" fillId="19" borderId="0" applyNumberFormat="0" applyBorder="0" applyAlignment="0" applyProtection="0">
      <alignment vertical="center"/>
    </xf>
    <xf numFmtId="0" fontId="21" fillId="0" borderId="0"/>
    <xf numFmtId="0" fontId="32" fillId="0" borderId="0"/>
    <xf numFmtId="0" fontId="13" fillId="25" borderId="0" applyNumberFormat="0" applyBorder="0" applyAlignment="0" applyProtection="0">
      <alignment vertical="center"/>
    </xf>
    <xf numFmtId="0" fontId="61" fillId="0" borderId="0" applyNumberFormat="0" applyFill="0" applyBorder="0" applyAlignment="0" applyProtection="0">
      <alignment vertical="center"/>
    </xf>
    <xf numFmtId="0" fontId="44" fillId="8" borderId="0" applyNumberFormat="0" applyBorder="0" applyAlignment="0" applyProtection="0">
      <alignment vertical="center"/>
    </xf>
    <xf numFmtId="0" fontId="53" fillId="22" borderId="50" applyNumberFormat="0" applyFont="0" applyAlignment="0" applyProtection="0">
      <alignment vertical="center"/>
    </xf>
    <xf numFmtId="0" fontId="47" fillId="26" borderId="0" applyNumberFormat="0" applyBorder="0" applyAlignment="0" applyProtection="0">
      <alignment vertical="center"/>
    </xf>
    <xf numFmtId="0" fontId="51" fillId="19" borderId="0" applyNumberFormat="0" applyBorder="0" applyAlignment="0" applyProtection="0">
      <alignment vertical="center"/>
    </xf>
    <xf numFmtId="0" fontId="13" fillId="21" borderId="0" applyNumberFormat="0" applyBorder="0" applyAlignment="0" applyProtection="0">
      <alignment vertical="center"/>
    </xf>
    <xf numFmtId="0" fontId="13" fillId="2" borderId="0" applyNumberFormat="0" applyBorder="0" applyAlignment="0" applyProtection="0">
      <alignment vertical="center"/>
    </xf>
    <xf numFmtId="0" fontId="32" fillId="0" borderId="0"/>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47" fillId="31" borderId="0" applyNumberFormat="0" applyBorder="0" applyAlignment="0" applyProtection="0">
      <alignment vertical="center"/>
    </xf>
    <xf numFmtId="0" fontId="42" fillId="5" borderId="0" applyNumberFormat="0" applyBorder="0" applyAlignment="0" applyProtection="0">
      <alignment vertical="center"/>
    </xf>
    <xf numFmtId="0" fontId="32" fillId="0" borderId="0"/>
    <xf numFmtId="0" fontId="52" fillId="19" borderId="0" applyNumberFormat="0" applyBorder="0" applyAlignment="0" applyProtection="0">
      <alignment vertical="center"/>
    </xf>
    <xf numFmtId="0" fontId="6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8" fillId="19" borderId="0" applyNumberFormat="0" applyBorder="0" applyAlignment="0" applyProtection="0"/>
    <xf numFmtId="0" fontId="8" fillId="0" borderId="0"/>
    <xf numFmtId="0" fontId="51" fillId="19" borderId="0" applyNumberFormat="0" applyBorder="0" applyAlignment="0" applyProtection="0">
      <alignment vertical="center"/>
    </xf>
    <xf numFmtId="0" fontId="47" fillId="26" borderId="0" applyNumberFormat="0" applyBorder="0" applyAlignment="0" applyProtection="0">
      <alignment vertical="center"/>
    </xf>
    <xf numFmtId="0" fontId="51" fillId="19" borderId="0" applyNumberFormat="0" applyBorder="0" applyAlignment="0" applyProtection="0">
      <alignment vertical="center"/>
    </xf>
    <xf numFmtId="0" fontId="13" fillId="21" borderId="0" applyNumberFormat="0" applyBorder="0" applyAlignment="0" applyProtection="0">
      <alignment vertical="center"/>
    </xf>
    <xf numFmtId="0" fontId="13" fillId="2" borderId="0" applyNumberFormat="0" applyBorder="0" applyAlignment="0" applyProtection="0">
      <alignment vertical="center"/>
    </xf>
    <xf numFmtId="0" fontId="66" fillId="0" borderId="0" applyNumberFormat="0" applyFill="0" applyBorder="0" applyAlignment="0" applyProtection="0">
      <alignment vertical="center"/>
    </xf>
    <xf numFmtId="0" fontId="46" fillId="46" borderId="0" applyNumberFormat="0" applyBorder="0" applyAlignment="0" applyProtection="0"/>
    <xf numFmtId="0" fontId="32" fillId="0" borderId="0" applyNumberFormat="0" applyFont="0" applyFill="0" applyBorder="0" applyAlignment="0" applyProtection="0"/>
    <xf numFmtId="0" fontId="32" fillId="0" borderId="0"/>
    <xf numFmtId="0" fontId="51" fillId="19" borderId="0" applyNumberFormat="0" applyBorder="0" applyAlignment="0" applyProtection="0">
      <alignment vertical="center"/>
    </xf>
    <xf numFmtId="0" fontId="63" fillId="0" borderId="54" applyNumberFormat="0" applyFill="0" applyAlignment="0" applyProtection="0">
      <alignment vertical="center"/>
    </xf>
    <xf numFmtId="0" fontId="67" fillId="0" borderId="0" applyNumberFormat="0" applyFill="0" applyBorder="0" applyAlignment="0" applyProtection="0">
      <alignment vertical="center"/>
    </xf>
    <xf numFmtId="0" fontId="55" fillId="25" borderId="52" applyNumberFormat="0" applyAlignment="0" applyProtection="0">
      <alignment vertical="center"/>
    </xf>
    <xf numFmtId="0" fontId="13" fillId="27" borderId="0" applyNumberFormat="0" applyBorder="0" applyAlignment="0" applyProtection="0">
      <alignment vertical="center"/>
    </xf>
    <xf numFmtId="0" fontId="51" fillId="19" borderId="0" applyNumberFormat="0" applyBorder="0" applyAlignment="0" applyProtection="0">
      <alignment vertical="center"/>
    </xf>
    <xf numFmtId="0" fontId="68" fillId="0" borderId="55" applyNumberFormat="0" applyFill="0" applyAlignment="0" applyProtection="0">
      <alignment vertical="center"/>
    </xf>
    <xf numFmtId="0" fontId="55" fillId="25" borderId="52" applyNumberFormat="0" applyAlignment="0" applyProtection="0">
      <alignment vertical="center"/>
    </xf>
    <xf numFmtId="0" fontId="13" fillId="27" borderId="0" applyNumberFormat="0" applyBorder="0" applyAlignment="0" applyProtection="0">
      <alignment vertical="center"/>
    </xf>
    <xf numFmtId="0" fontId="70" fillId="0" borderId="55" applyNumberFormat="0" applyFill="0" applyAlignment="0" applyProtection="0">
      <alignment vertical="center"/>
    </xf>
    <xf numFmtId="0" fontId="32" fillId="0" borderId="0" applyNumberFormat="0" applyFont="0" applyFill="0" applyBorder="0" applyAlignment="0" applyProtection="0"/>
    <xf numFmtId="0" fontId="51" fillId="19" borderId="0" applyNumberFormat="0" applyBorder="0" applyAlignment="0" applyProtection="0">
      <alignment vertical="center"/>
    </xf>
    <xf numFmtId="0" fontId="47" fillId="31" borderId="0" applyNumberFormat="0" applyBorder="0" applyAlignment="0" applyProtection="0">
      <alignment vertical="center"/>
    </xf>
    <xf numFmtId="0" fontId="42" fillId="36" borderId="0" applyNumberFormat="0" applyBorder="0" applyAlignment="0" applyProtection="0">
      <alignment vertical="center"/>
    </xf>
    <xf numFmtId="0" fontId="52" fillId="19" borderId="0" applyNumberFormat="0" applyBorder="0" applyAlignment="0" applyProtection="0">
      <alignment vertical="center"/>
    </xf>
    <xf numFmtId="0" fontId="52" fillId="19" borderId="0" applyNumberFormat="0" applyBorder="0" applyAlignment="0" applyProtection="0">
      <alignment vertical="center"/>
    </xf>
    <xf numFmtId="0" fontId="60" fillId="0" borderId="58" applyNumberFormat="0" applyFill="0" applyAlignment="0" applyProtection="0">
      <alignment vertical="center"/>
    </xf>
    <xf numFmtId="0" fontId="32" fillId="0" borderId="0"/>
    <xf numFmtId="0" fontId="44" fillId="27" borderId="0" applyNumberFormat="0" applyBorder="0" applyAlignment="0" applyProtection="0">
      <alignment vertical="center"/>
    </xf>
    <xf numFmtId="0" fontId="46" fillId="14" borderId="0" applyNumberFormat="0" applyBorder="0" applyAlignment="0" applyProtection="0"/>
    <xf numFmtId="0" fontId="42" fillId="7"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71" fillId="50" borderId="59" applyNumberFormat="0" applyAlignment="0" applyProtection="0">
      <alignment vertical="center"/>
    </xf>
    <xf numFmtId="0" fontId="13" fillId="19" borderId="0" applyNumberFormat="0" applyBorder="0" applyAlignment="0" applyProtection="0">
      <alignment vertical="center"/>
    </xf>
    <xf numFmtId="0" fontId="13" fillId="25" borderId="0" applyNumberFormat="0" applyBorder="0" applyAlignment="0" applyProtection="0">
      <alignment vertical="center"/>
    </xf>
    <xf numFmtId="0" fontId="13" fillId="29" borderId="0" applyNumberFormat="0" applyBorder="0" applyAlignment="0" applyProtection="0">
      <alignment vertical="center"/>
    </xf>
    <xf numFmtId="0" fontId="32" fillId="0" borderId="0" applyNumberFormat="0" applyFont="0" applyFill="0" applyBorder="0" applyAlignment="0" applyProtection="0"/>
    <xf numFmtId="0" fontId="72" fillId="50" borderId="48" applyNumberFormat="0" applyAlignment="0" applyProtection="0">
      <alignment vertical="center"/>
    </xf>
    <xf numFmtId="0" fontId="21" fillId="0" borderId="0"/>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13" fillId="21" borderId="0" applyNumberFormat="0" applyBorder="0" applyAlignment="0" applyProtection="0">
      <alignment vertical="center"/>
    </xf>
    <xf numFmtId="0" fontId="44" fillId="8"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46" fillId="13" borderId="0" applyNumberFormat="0" applyBorder="0" applyAlignment="0" applyProtection="0"/>
    <xf numFmtId="0" fontId="49" fillId="17" borderId="49" applyNumberFormat="0" applyAlignment="0" applyProtection="0">
      <alignment vertical="center"/>
    </xf>
    <xf numFmtId="0" fontId="13" fillId="55" borderId="0" applyNumberFormat="0" applyBorder="0" applyAlignment="0" applyProtection="0">
      <alignment vertical="center"/>
    </xf>
    <xf numFmtId="0" fontId="32" fillId="0" borderId="0" applyNumberFormat="0" applyFont="0" applyFill="0" applyBorder="0" applyAlignment="0" applyProtection="0"/>
    <xf numFmtId="0" fontId="51" fillId="19" borderId="0" applyNumberFormat="0" applyBorder="0" applyAlignment="0" applyProtection="0">
      <alignment vertical="center"/>
    </xf>
    <xf numFmtId="0" fontId="45" fillId="56" borderId="0" applyNumberFormat="0" applyBorder="0" applyAlignment="0" applyProtection="0">
      <alignment vertical="center"/>
    </xf>
    <xf numFmtId="0" fontId="32" fillId="0" borderId="0"/>
    <xf numFmtId="0" fontId="13" fillId="2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42" fillId="48" borderId="0" applyNumberFormat="0" applyBorder="0" applyAlignment="0" applyProtection="0">
      <alignment vertical="center"/>
    </xf>
    <xf numFmtId="0" fontId="13" fillId="0" borderId="0">
      <alignment vertical="center"/>
    </xf>
    <xf numFmtId="0" fontId="58" fillId="35" borderId="0" applyNumberFormat="0" applyBorder="0" applyAlignment="0" applyProtection="0"/>
    <xf numFmtId="0" fontId="59" fillId="0" borderId="53" applyNumberFormat="0" applyFill="0" applyAlignment="0" applyProtection="0">
      <alignment vertical="center"/>
    </xf>
    <xf numFmtId="0" fontId="32" fillId="0" borderId="0" applyNumberFormat="0" applyFont="0" applyFill="0" applyBorder="0" applyAlignment="0" applyProtection="0"/>
    <xf numFmtId="0" fontId="32" fillId="0" borderId="0"/>
    <xf numFmtId="0" fontId="13" fillId="25" borderId="0" applyNumberFormat="0" applyBorder="0" applyAlignment="0" applyProtection="0">
      <alignment vertical="center"/>
    </xf>
    <xf numFmtId="0" fontId="47" fillId="3" borderId="0" applyNumberFormat="0" applyBorder="0" applyAlignment="0" applyProtection="0">
      <alignment vertical="center"/>
    </xf>
    <xf numFmtId="0" fontId="32" fillId="0" borderId="0"/>
    <xf numFmtId="0" fontId="32" fillId="0" borderId="0" applyNumberFormat="0" applyFont="0" applyFill="0" applyBorder="0" applyAlignment="0" applyProtection="0"/>
    <xf numFmtId="0" fontId="51" fillId="19" borderId="0" applyNumberFormat="0" applyBorder="0" applyAlignment="0" applyProtection="0">
      <alignment vertical="center"/>
    </xf>
    <xf numFmtId="0" fontId="18" fillId="11" borderId="0" applyNumberFormat="0" applyBorder="0" applyAlignment="0" applyProtection="0"/>
    <xf numFmtId="0" fontId="24" fillId="0" borderId="60" applyNumberFormat="0" applyFill="0" applyAlignment="0" applyProtection="0">
      <alignment vertical="center"/>
    </xf>
    <xf numFmtId="0" fontId="32" fillId="0" borderId="0" applyNumberFormat="0" applyFont="0" applyFill="0" applyBorder="0" applyAlignment="0" applyProtection="0"/>
    <xf numFmtId="0" fontId="44" fillId="8" borderId="0" applyNumberFormat="0" applyBorder="0" applyAlignment="0" applyProtection="0">
      <alignment vertical="center"/>
    </xf>
    <xf numFmtId="0" fontId="32" fillId="0" borderId="0" applyNumberFormat="0" applyFont="0" applyFill="0" applyBorder="0" applyAlignment="0" applyProtection="0"/>
    <xf numFmtId="0" fontId="44" fillId="8" borderId="0" applyNumberFormat="0" applyBorder="0" applyAlignment="0" applyProtection="0">
      <alignment vertical="center"/>
    </xf>
    <xf numFmtId="0" fontId="21" fillId="0" borderId="0"/>
    <xf numFmtId="0" fontId="47" fillId="15" borderId="0" applyNumberFormat="0" applyBorder="0" applyAlignment="0" applyProtection="0">
      <alignment vertical="center"/>
    </xf>
    <xf numFmtId="0" fontId="76" fillId="19" borderId="0" applyNumberFormat="0" applyBorder="0" applyAlignment="0" applyProtection="0">
      <alignment vertical="center"/>
    </xf>
    <xf numFmtId="0" fontId="13" fillId="8" borderId="0" applyNumberFormat="0" applyBorder="0" applyAlignment="0" applyProtection="0">
      <alignment vertical="center"/>
    </xf>
    <xf numFmtId="0" fontId="13" fillId="28" borderId="0" applyNumberFormat="0" applyBorder="0" applyAlignment="0" applyProtection="0">
      <alignment vertical="center"/>
    </xf>
    <xf numFmtId="0" fontId="32" fillId="0" borderId="0" applyNumberFormat="0" applyFont="0" applyFill="0" applyBorder="0" applyAlignment="0" applyProtection="0"/>
    <xf numFmtId="0" fontId="52" fillId="19" borderId="0" applyNumberFormat="0" applyBorder="0" applyAlignment="0" applyProtection="0">
      <alignment vertical="center"/>
    </xf>
    <xf numFmtId="0" fontId="77" fillId="42" borderId="0" applyNumberFormat="0" applyBorder="0" applyAlignment="0" applyProtection="0">
      <alignment vertical="center"/>
    </xf>
    <xf numFmtId="0" fontId="47" fillId="54" borderId="0" applyNumberFormat="0" applyBorder="0" applyAlignment="0" applyProtection="0">
      <alignment vertical="center"/>
    </xf>
    <xf numFmtId="0" fontId="13" fillId="55" borderId="0" applyNumberFormat="0" applyBorder="0" applyAlignment="0" applyProtection="0">
      <alignment vertical="center"/>
    </xf>
    <xf numFmtId="0" fontId="32" fillId="0" borderId="0"/>
    <xf numFmtId="0" fontId="45" fillId="52" borderId="0" applyNumberFormat="0" applyBorder="0" applyAlignment="0" applyProtection="0">
      <alignment vertical="center"/>
    </xf>
    <xf numFmtId="0" fontId="32" fillId="0" borderId="0"/>
    <xf numFmtId="0" fontId="47" fillId="26"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47" fillId="60" borderId="0" applyNumberFormat="0" applyBorder="0" applyAlignment="0" applyProtection="0">
      <alignment vertical="center"/>
    </xf>
    <xf numFmtId="9" fontId="32" fillId="0" borderId="0" applyFont="0" applyFill="0" applyBorder="0" applyAlignment="0" applyProtection="0">
      <alignment vertical="center"/>
    </xf>
    <xf numFmtId="0" fontId="45" fillId="53" borderId="0" applyNumberFormat="0" applyBorder="0" applyAlignment="0" applyProtection="0">
      <alignment vertical="center"/>
    </xf>
    <xf numFmtId="0" fontId="13" fillId="0" borderId="0">
      <alignment vertical="center"/>
    </xf>
    <xf numFmtId="0" fontId="3" fillId="0" borderId="0"/>
    <xf numFmtId="0" fontId="51" fillId="21" borderId="0" applyNumberFormat="0" applyBorder="0" applyAlignment="0" applyProtection="0">
      <alignment vertical="center"/>
    </xf>
    <xf numFmtId="0" fontId="45" fillId="47" borderId="0" applyNumberFormat="0" applyBorder="0" applyAlignment="0" applyProtection="0">
      <alignment vertical="center"/>
    </xf>
    <xf numFmtId="0" fontId="13" fillId="29" borderId="0" applyNumberFormat="0" applyBorder="0" applyAlignment="0" applyProtection="0">
      <alignment vertical="center"/>
    </xf>
    <xf numFmtId="9" fontId="32" fillId="0" borderId="0" applyFont="0" applyFill="0" applyBorder="0" applyAlignment="0" applyProtection="0">
      <alignment vertical="center"/>
    </xf>
    <xf numFmtId="0" fontId="45" fillId="16" borderId="0" applyNumberFormat="0" applyBorder="0" applyAlignment="0" applyProtection="0">
      <alignment vertical="center"/>
    </xf>
    <xf numFmtId="0" fontId="32" fillId="0" borderId="0"/>
    <xf numFmtId="0" fontId="32" fillId="0" borderId="0"/>
    <xf numFmtId="0" fontId="32" fillId="0" borderId="0"/>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45" fillId="43"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42" fillId="23" borderId="0" applyNumberFormat="0" applyBorder="0" applyAlignment="0" applyProtection="0">
      <alignment vertical="center"/>
    </xf>
    <xf numFmtId="0" fontId="32" fillId="0" borderId="0" applyNumberFormat="0" applyFont="0" applyFill="0" applyBorder="0" applyAlignment="0" applyProtection="0"/>
    <xf numFmtId="0" fontId="32" fillId="0" borderId="0"/>
    <xf numFmtId="0" fontId="76" fillId="19" borderId="0" applyNumberFormat="0" applyBorder="0" applyAlignment="0" applyProtection="0">
      <alignment vertical="center"/>
    </xf>
    <xf numFmtId="0" fontId="51" fillId="21" borderId="0" applyNumberFormat="0" applyBorder="0" applyAlignment="0" applyProtection="0">
      <alignment vertical="center"/>
    </xf>
    <xf numFmtId="0" fontId="46" fillId="46" borderId="0" applyNumberFormat="0" applyBorder="0" applyAlignment="0" applyProtection="0"/>
    <xf numFmtId="0" fontId="13" fillId="34" borderId="0" applyNumberFormat="0" applyBorder="0" applyAlignment="0" applyProtection="0">
      <alignment vertical="center"/>
    </xf>
    <xf numFmtId="0" fontId="18" fillId="11" borderId="0" applyNumberFormat="0" applyBorder="0" applyAlignment="0" applyProtection="0"/>
    <xf numFmtId="0" fontId="44" fillId="8" borderId="0" applyNumberFormat="0" applyBorder="0" applyAlignment="0" applyProtection="0">
      <alignment vertical="center"/>
    </xf>
    <xf numFmtId="0" fontId="42" fillId="61" borderId="0" applyNumberFormat="0" applyBorder="0" applyAlignment="0" applyProtection="0">
      <alignment vertical="center"/>
    </xf>
    <xf numFmtId="0" fontId="32" fillId="0" borderId="0"/>
    <xf numFmtId="0" fontId="13" fillId="34" borderId="0" applyNumberFormat="0" applyBorder="0" applyAlignment="0" applyProtection="0">
      <alignment vertical="center"/>
    </xf>
    <xf numFmtId="0" fontId="13" fillId="2" borderId="0" applyNumberFormat="0" applyBorder="0" applyAlignment="0" applyProtection="0">
      <alignment vertical="center"/>
    </xf>
    <xf numFmtId="0" fontId="18" fillId="11" borderId="0" applyNumberFormat="0" applyBorder="0" applyAlignment="0" applyProtection="0"/>
    <xf numFmtId="0" fontId="45" fillId="62" borderId="0" applyNumberFormat="0" applyBorder="0" applyAlignment="0" applyProtection="0">
      <alignment vertical="center"/>
    </xf>
    <xf numFmtId="0" fontId="32" fillId="0" borderId="0"/>
    <xf numFmtId="0" fontId="51" fillId="21" borderId="0" applyNumberFormat="0" applyBorder="0" applyAlignment="0" applyProtection="0">
      <alignment vertical="center"/>
    </xf>
    <xf numFmtId="0" fontId="45" fillId="49" borderId="0" applyNumberFormat="0" applyBorder="0" applyAlignment="0" applyProtection="0">
      <alignment vertical="center"/>
    </xf>
    <xf numFmtId="0" fontId="5"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76" fillId="19" borderId="0" applyNumberFormat="0" applyBorder="0" applyAlignment="0" applyProtection="0">
      <alignment vertical="center"/>
    </xf>
    <xf numFmtId="9" fontId="32" fillId="0" borderId="0" applyFont="0" applyFill="0" applyBorder="0" applyAlignment="0" applyProtection="0">
      <alignment vertical="center"/>
    </xf>
    <xf numFmtId="0" fontId="42" fillId="51" borderId="0" applyNumberFormat="0" applyBorder="0" applyAlignment="0" applyProtection="0">
      <alignment vertical="center"/>
    </xf>
    <xf numFmtId="0" fontId="47" fillId="25" borderId="0" applyNumberFormat="0" applyBorder="0" applyAlignment="0" applyProtection="0">
      <alignment vertical="center"/>
    </xf>
    <xf numFmtId="0" fontId="47" fillId="41" borderId="0" applyNumberFormat="0" applyBorder="0" applyAlignment="0" applyProtection="0">
      <alignment vertical="center"/>
    </xf>
    <xf numFmtId="0" fontId="32" fillId="0" borderId="0" applyNumberFormat="0" applyFont="0" applyFill="0" applyBorder="0" applyAlignment="0" applyProtection="0"/>
    <xf numFmtId="0" fontId="51" fillId="19" borderId="0" applyNumberFormat="0" applyBorder="0" applyAlignment="0" applyProtection="0">
      <alignment vertical="center"/>
    </xf>
    <xf numFmtId="0" fontId="64" fillId="19" borderId="0" applyNumberFormat="0" applyBorder="0" applyAlignment="0" applyProtection="0">
      <alignment vertical="center"/>
    </xf>
    <xf numFmtId="0" fontId="51" fillId="21" borderId="0" applyNumberFormat="0" applyBorder="0" applyAlignment="0" applyProtection="0">
      <alignment vertical="center"/>
    </xf>
    <xf numFmtId="0" fontId="45" fillId="18" borderId="0" applyNumberFormat="0" applyBorder="0" applyAlignment="0" applyProtection="0">
      <alignment vertical="center"/>
    </xf>
    <xf numFmtId="0" fontId="32" fillId="0" borderId="0"/>
    <xf numFmtId="0" fontId="42" fillId="38"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9" fontId="32" fillId="0" borderId="0" applyFont="0" applyFill="0" applyBorder="0" applyAlignment="0" applyProtection="0">
      <alignment vertical="center"/>
    </xf>
    <xf numFmtId="0" fontId="42" fillId="58" borderId="0" applyNumberFormat="0" applyBorder="0" applyAlignment="0" applyProtection="0">
      <alignment vertical="center"/>
    </xf>
    <xf numFmtId="0" fontId="32" fillId="0" borderId="0"/>
    <xf numFmtId="0" fontId="76" fillId="19" borderId="0" applyNumberFormat="0" applyBorder="0" applyAlignment="0" applyProtection="0">
      <alignment vertical="center"/>
    </xf>
    <xf numFmtId="0" fontId="51" fillId="19" borderId="0" applyNumberFormat="0" applyBorder="0" applyAlignment="0" applyProtection="0">
      <alignment vertical="center"/>
    </xf>
    <xf numFmtId="0" fontId="13" fillId="8" borderId="0" applyNumberFormat="0" applyBorder="0" applyAlignment="0" applyProtection="0">
      <alignment vertical="center"/>
    </xf>
    <xf numFmtId="0" fontId="44" fillId="8" borderId="0" applyNumberFormat="0" applyBorder="0" applyAlignment="0" applyProtection="0">
      <alignment vertical="center"/>
    </xf>
    <xf numFmtId="0" fontId="45" fillId="45" borderId="0" applyNumberFormat="0" applyBorder="0" applyAlignment="0" applyProtection="0">
      <alignment vertical="center"/>
    </xf>
    <xf numFmtId="0" fontId="32" fillId="0" borderId="0"/>
    <xf numFmtId="0" fontId="51" fillId="21" borderId="0" applyNumberFormat="0" applyBorder="0" applyAlignment="0" applyProtection="0">
      <alignment vertical="center"/>
    </xf>
    <xf numFmtId="0" fontId="51" fillId="19" borderId="0" applyNumberFormat="0" applyBorder="0" applyAlignment="0" applyProtection="0">
      <alignment vertical="center"/>
    </xf>
    <xf numFmtId="0" fontId="13" fillId="26" borderId="0" applyNumberFormat="0" applyBorder="0" applyAlignment="0" applyProtection="0">
      <alignment vertical="center"/>
    </xf>
    <xf numFmtId="0" fontId="32" fillId="0" borderId="0" applyNumberFormat="0" applyFont="0" applyFill="0" applyBorder="0" applyAlignment="0" applyProtection="0"/>
    <xf numFmtId="0" fontId="51" fillId="21" borderId="0" applyNumberFormat="0" applyBorder="0" applyAlignment="0" applyProtection="0">
      <alignment vertical="center"/>
    </xf>
    <xf numFmtId="0" fontId="42" fillId="59" borderId="0" applyNumberFormat="0" applyBorder="0" applyAlignment="0" applyProtection="0">
      <alignment vertical="center"/>
    </xf>
    <xf numFmtId="0" fontId="18" fillId="57" borderId="0" applyNumberFormat="0" applyBorder="0" applyAlignment="0" applyProtection="0"/>
    <xf numFmtId="0" fontId="32" fillId="0" borderId="0"/>
    <xf numFmtId="0" fontId="51" fillId="19" borderId="0" applyNumberFormat="0" applyBorder="0" applyAlignment="0" applyProtection="0">
      <alignment vertical="center"/>
    </xf>
    <xf numFmtId="0" fontId="8" fillId="0" borderId="0"/>
    <xf numFmtId="0" fontId="21" fillId="0" borderId="0"/>
    <xf numFmtId="0" fontId="32" fillId="0" borderId="0"/>
    <xf numFmtId="0" fontId="44" fillId="8" borderId="0" applyNumberFormat="0" applyBorder="0" applyAlignment="0" applyProtection="0">
      <alignment vertical="center"/>
    </xf>
    <xf numFmtId="0" fontId="51" fillId="21" borderId="0" applyNumberFormat="0" applyBorder="0" applyAlignment="0" applyProtection="0">
      <alignment vertical="center"/>
    </xf>
    <xf numFmtId="0" fontId="51" fillId="19" borderId="0" applyNumberFormat="0" applyBorder="0" applyAlignment="0" applyProtection="0">
      <alignment vertical="center"/>
    </xf>
    <xf numFmtId="0" fontId="18" fillId="57" borderId="0" applyNumberFormat="0" applyBorder="0" applyAlignment="0" applyProtection="0"/>
    <xf numFmtId="0" fontId="51" fillId="19" borderId="0" applyNumberFormat="0" applyBorder="0" applyAlignment="0" applyProtection="0">
      <alignment vertical="center"/>
    </xf>
    <xf numFmtId="0" fontId="21" fillId="0" borderId="0"/>
    <xf numFmtId="0" fontId="44" fillId="8" borderId="0" applyNumberFormat="0" applyBorder="0" applyAlignment="0" applyProtection="0">
      <alignment vertical="center"/>
    </xf>
    <xf numFmtId="0" fontId="51" fillId="21" borderId="0" applyNumberFormat="0" applyBorder="0" applyAlignment="0" applyProtection="0">
      <alignment vertical="center"/>
    </xf>
    <xf numFmtId="0" fontId="46" fillId="46" borderId="0" applyNumberFormat="0" applyBorder="0" applyAlignment="0" applyProtection="0"/>
    <xf numFmtId="0" fontId="13" fillId="34" borderId="0" applyNumberFormat="0" applyBorder="0" applyAlignment="0" applyProtection="0">
      <alignment vertical="center"/>
    </xf>
    <xf numFmtId="0" fontId="18" fillId="11" borderId="0" applyNumberFormat="0" applyBorder="0" applyAlignment="0" applyProtection="0"/>
    <xf numFmtId="0" fontId="13" fillId="39" borderId="0" applyNumberFormat="0" applyBorder="0" applyAlignment="0" applyProtection="0">
      <alignment vertical="center"/>
    </xf>
    <xf numFmtId="0" fontId="55" fillId="25" borderId="52" applyNumberFormat="0" applyAlignment="0" applyProtection="0">
      <alignment vertical="center"/>
    </xf>
    <xf numFmtId="0" fontId="21" fillId="0" borderId="0"/>
    <xf numFmtId="0" fontId="51" fillId="19" borderId="0" applyNumberFormat="0" applyBorder="0" applyAlignment="0" applyProtection="0">
      <alignment vertical="center"/>
    </xf>
    <xf numFmtId="0" fontId="21" fillId="0" borderId="0"/>
    <xf numFmtId="0" fontId="44" fillId="8" borderId="0" applyNumberFormat="0" applyBorder="0" applyAlignment="0" applyProtection="0">
      <alignment vertical="center"/>
    </xf>
    <xf numFmtId="0" fontId="32" fillId="0" borderId="0"/>
    <xf numFmtId="0" fontId="32" fillId="0" borderId="0"/>
    <xf numFmtId="0" fontId="47" fillId="39"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8" fillId="0" borderId="0"/>
    <xf numFmtId="0" fontId="32" fillId="0" borderId="0"/>
    <xf numFmtId="0" fontId="13" fillId="34" borderId="0" applyNumberFormat="0" applyBorder="0" applyAlignment="0" applyProtection="0">
      <alignment vertical="center"/>
    </xf>
    <xf numFmtId="0" fontId="18" fillId="11" borderId="0" applyNumberFormat="0" applyBorder="0" applyAlignment="0" applyProtection="0"/>
    <xf numFmtId="0" fontId="44" fillId="8" borderId="0" applyNumberFormat="0" applyBorder="0" applyAlignment="0" applyProtection="0">
      <alignment vertical="center"/>
    </xf>
    <xf numFmtId="0" fontId="32" fillId="0" borderId="0"/>
    <xf numFmtId="0" fontId="32" fillId="0" borderId="0"/>
    <xf numFmtId="0" fontId="51" fillId="19" borderId="0" applyNumberFormat="0" applyBorder="0" applyAlignment="0" applyProtection="0">
      <alignment vertical="center"/>
    </xf>
    <xf numFmtId="0" fontId="76" fillId="19" borderId="0" applyNumberFormat="0" applyBorder="0" applyAlignment="0" applyProtection="0">
      <alignment vertical="center"/>
    </xf>
    <xf numFmtId="0" fontId="51" fillId="21" borderId="0" applyNumberFormat="0" applyBorder="0" applyAlignment="0" applyProtection="0">
      <alignment vertical="center"/>
    </xf>
    <xf numFmtId="0" fontId="46" fillId="46" borderId="0" applyNumberFormat="0" applyBorder="0" applyAlignment="0" applyProtection="0"/>
    <xf numFmtId="0" fontId="13" fillId="34" borderId="0" applyNumberFormat="0" applyBorder="0" applyAlignment="0" applyProtection="0">
      <alignment vertical="center"/>
    </xf>
    <xf numFmtId="0" fontId="18" fillId="11" borderId="0" applyNumberFormat="0" applyBorder="0" applyAlignment="0" applyProtection="0"/>
    <xf numFmtId="0" fontId="32" fillId="0" borderId="0"/>
    <xf numFmtId="0" fontId="51" fillId="21" borderId="0" applyNumberFormat="0" applyBorder="0" applyAlignment="0" applyProtection="0">
      <alignment vertical="center"/>
    </xf>
    <xf numFmtId="0" fontId="46" fillId="46" borderId="0" applyNumberFormat="0" applyBorder="0" applyAlignment="0" applyProtection="0"/>
    <xf numFmtId="0" fontId="13" fillId="34" borderId="0" applyNumberFormat="0" applyBorder="0" applyAlignment="0" applyProtection="0">
      <alignment vertical="center"/>
    </xf>
    <xf numFmtId="0" fontId="18" fillId="11" borderId="0" applyNumberFormat="0" applyBorder="0" applyAlignment="0" applyProtection="0"/>
    <xf numFmtId="0" fontId="32" fillId="0" borderId="0"/>
    <xf numFmtId="0" fontId="51" fillId="21" borderId="0" applyNumberFormat="0" applyBorder="0" applyAlignment="0" applyProtection="0">
      <alignment vertical="center"/>
    </xf>
    <xf numFmtId="0" fontId="13" fillId="39" borderId="0" applyNumberFormat="0" applyBorder="0" applyAlignment="0" applyProtection="0">
      <alignment vertical="center"/>
    </xf>
    <xf numFmtId="0" fontId="32" fillId="0" borderId="0"/>
    <xf numFmtId="0" fontId="51" fillId="21" borderId="0" applyNumberFormat="0" applyBorder="0" applyAlignment="0" applyProtection="0">
      <alignment vertical="center"/>
    </xf>
    <xf numFmtId="0" fontId="46" fillId="46" borderId="0" applyNumberFormat="0" applyBorder="0" applyAlignment="0" applyProtection="0"/>
    <xf numFmtId="0" fontId="13" fillId="34" borderId="0" applyNumberFormat="0" applyBorder="0" applyAlignment="0" applyProtection="0">
      <alignment vertical="center"/>
    </xf>
    <xf numFmtId="0" fontId="18" fillId="11" borderId="0" applyNumberFormat="0" applyBorder="0" applyAlignment="0" applyProtection="0"/>
    <xf numFmtId="0" fontId="32" fillId="0" borderId="0" applyNumberFormat="0" applyFont="0" applyFill="0" applyBorder="0" applyAlignment="0" applyProtection="0"/>
    <xf numFmtId="0" fontId="51" fillId="21" borderId="0" applyNumberFormat="0" applyBorder="0" applyAlignment="0" applyProtection="0">
      <alignment vertical="center"/>
    </xf>
    <xf numFmtId="0" fontId="13" fillId="42" borderId="0" applyNumberFormat="0" applyBorder="0" applyAlignment="0" applyProtection="0">
      <alignment vertical="center"/>
    </xf>
    <xf numFmtId="0" fontId="44" fillId="8" borderId="0" applyNumberFormat="0" applyBorder="0" applyAlignment="0" applyProtection="0">
      <alignment vertical="center"/>
    </xf>
    <xf numFmtId="0" fontId="32" fillId="0" borderId="0"/>
    <xf numFmtId="0" fontId="13" fillId="55" borderId="0" applyNumberFormat="0" applyBorder="0" applyAlignment="0" applyProtection="0">
      <alignment vertical="center"/>
    </xf>
    <xf numFmtId="0" fontId="32" fillId="0" borderId="0" applyNumberFormat="0" applyFont="0" applyFill="0" applyBorder="0" applyAlignment="0" applyProtection="0"/>
    <xf numFmtId="0" fontId="32" fillId="0" borderId="0"/>
    <xf numFmtId="0" fontId="52" fillId="19" borderId="0" applyNumberFormat="0" applyBorder="0" applyAlignment="0" applyProtection="0">
      <alignment vertical="center"/>
    </xf>
    <xf numFmtId="0" fontId="13" fillId="34" borderId="0" applyNumberFormat="0" applyBorder="0" applyAlignment="0" applyProtection="0">
      <alignment vertical="center"/>
    </xf>
    <xf numFmtId="0" fontId="13" fillId="2" borderId="0" applyNumberFormat="0" applyBorder="0" applyAlignment="0" applyProtection="0">
      <alignment vertical="center"/>
    </xf>
    <xf numFmtId="0" fontId="18" fillId="11" borderId="0" applyNumberFormat="0" applyBorder="0" applyAlignment="0" applyProtection="0"/>
    <xf numFmtId="0" fontId="32" fillId="0" borderId="0"/>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13" fillId="34" borderId="0" applyNumberFormat="0" applyBorder="0" applyAlignment="0" applyProtection="0">
      <alignment vertical="center"/>
    </xf>
    <xf numFmtId="0" fontId="13" fillId="2" borderId="0" applyNumberFormat="0" applyBorder="0" applyAlignment="0" applyProtection="0">
      <alignment vertical="center"/>
    </xf>
    <xf numFmtId="0" fontId="18" fillId="11" borderId="0" applyNumberFormat="0" applyBorder="0" applyAlignment="0" applyProtection="0"/>
    <xf numFmtId="0" fontId="32" fillId="0" borderId="0"/>
    <xf numFmtId="0" fontId="13" fillId="34" borderId="0" applyNumberFormat="0" applyBorder="0" applyAlignment="0" applyProtection="0">
      <alignment vertical="center"/>
    </xf>
    <xf numFmtId="0" fontId="13" fillId="2" borderId="0" applyNumberFormat="0" applyBorder="0" applyAlignment="0" applyProtection="0">
      <alignment vertical="center"/>
    </xf>
    <xf numFmtId="0" fontId="18" fillId="11" borderId="0" applyNumberFormat="0" applyBorder="0" applyAlignment="0" applyProtection="0"/>
    <xf numFmtId="0" fontId="32" fillId="0" borderId="0"/>
    <xf numFmtId="0" fontId="32" fillId="0" borderId="0"/>
    <xf numFmtId="0" fontId="32" fillId="0" borderId="0"/>
    <xf numFmtId="0" fontId="51" fillId="19" borderId="0" applyNumberFormat="0" applyBorder="0" applyAlignment="0" applyProtection="0">
      <alignment vertical="center"/>
    </xf>
    <xf numFmtId="0" fontId="13" fillId="34" borderId="0" applyNumberFormat="0" applyBorder="0" applyAlignment="0" applyProtection="0">
      <alignment vertical="center"/>
    </xf>
    <xf numFmtId="0" fontId="13" fillId="2" borderId="0" applyNumberFormat="0" applyBorder="0" applyAlignment="0" applyProtection="0">
      <alignment vertical="center"/>
    </xf>
    <xf numFmtId="0" fontId="18" fillId="11" borderId="0" applyNumberFormat="0" applyBorder="0" applyAlignment="0" applyProtection="0"/>
    <xf numFmtId="0" fontId="32" fillId="0" borderId="0"/>
    <xf numFmtId="0" fontId="13" fillId="34" borderId="0" applyNumberFormat="0" applyBorder="0" applyAlignment="0" applyProtection="0">
      <alignment vertical="center"/>
    </xf>
    <xf numFmtId="0" fontId="13" fillId="2" borderId="0" applyNumberFormat="0" applyBorder="0" applyAlignment="0" applyProtection="0">
      <alignment vertical="center"/>
    </xf>
    <xf numFmtId="0" fontId="47" fillId="31" borderId="0" applyNumberFormat="0" applyBorder="0" applyAlignment="0" applyProtection="0">
      <alignment vertical="center"/>
    </xf>
    <xf numFmtId="0" fontId="18" fillId="11" borderId="0" applyNumberFormat="0" applyBorder="0" applyAlignment="0" applyProtection="0"/>
    <xf numFmtId="0" fontId="32" fillId="0" borderId="0"/>
    <xf numFmtId="0" fontId="32" fillId="0" borderId="0"/>
    <xf numFmtId="0" fontId="13" fillId="34" borderId="0" applyNumberFormat="0" applyBorder="0" applyAlignment="0" applyProtection="0">
      <alignment vertical="center"/>
    </xf>
    <xf numFmtId="0" fontId="18" fillId="11" borderId="0" applyNumberFormat="0" applyBorder="0" applyAlignment="0" applyProtection="0"/>
    <xf numFmtId="0" fontId="32" fillId="0" borderId="0"/>
    <xf numFmtId="0" fontId="51" fillId="19" borderId="0" applyNumberFormat="0" applyBorder="0" applyAlignment="0" applyProtection="0">
      <alignment vertical="center"/>
    </xf>
    <xf numFmtId="0" fontId="13" fillId="34" borderId="0" applyNumberFormat="0" applyBorder="0" applyAlignment="0" applyProtection="0">
      <alignment vertical="center"/>
    </xf>
    <xf numFmtId="0" fontId="18" fillId="11" borderId="0" applyNumberFormat="0" applyBorder="0" applyAlignment="0" applyProtection="0"/>
    <xf numFmtId="0" fontId="32" fillId="0" borderId="0"/>
    <xf numFmtId="0" fontId="52" fillId="21" borderId="0" applyNumberFormat="0" applyBorder="0" applyAlignment="0" applyProtection="0">
      <alignment vertical="center"/>
    </xf>
    <xf numFmtId="0" fontId="13" fillId="39" borderId="0" applyNumberFormat="0" applyBorder="0" applyAlignment="0" applyProtection="0">
      <alignment vertical="center"/>
    </xf>
    <xf numFmtId="0" fontId="47" fillId="39"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13" fillId="19" borderId="0" applyNumberFormat="0" applyBorder="0" applyAlignment="0" applyProtection="0">
      <alignment vertical="center"/>
    </xf>
    <xf numFmtId="0" fontId="47" fillId="15" borderId="0" applyNumberFormat="0" applyBorder="0" applyAlignment="0" applyProtection="0">
      <alignment vertical="center"/>
    </xf>
    <xf numFmtId="0" fontId="13" fillId="19" borderId="0" applyNumberFormat="0" applyBorder="0" applyAlignment="0" applyProtection="0">
      <alignment vertical="center"/>
    </xf>
    <xf numFmtId="0" fontId="13" fillId="25" borderId="0" applyNumberFormat="0" applyBorder="0" applyAlignment="0" applyProtection="0">
      <alignment vertical="center"/>
    </xf>
    <xf numFmtId="0" fontId="13" fillId="19" borderId="0" applyNumberFormat="0" applyBorder="0" applyAlignment="0" applyProtection="0">
      <alignment vertical="center"/>
    </xf>
    <xf numFmtId="0" fontId="32" fillId="0" borderId="0"/>
    <xf numFmtId="0" fontId="13" fillId="19" borderId="0" applyNumberFormat="0" applyBorder="0" applyAlignment="0" applyProtection="0">
      <alignment vertical="center"/>
    </xf>
    <xf numFmtId="0" fontId="51" fillId="21" borderId="0" applyNumberFormat="0" applyBorder="0" applyAlignment="0" applyProtection="0">
      <alignment vertical="center"/>
    </xf>
    <xf numFmtId="0" fontId="13" fillId="19" borderId="0" applyNumberFormat="0" applyBorder="0" applyAlignment="0" applyProtection="0">
      <alignment vertical="center"/>
    </xf>
    <xf numFmtId="0" fontId="13" fillId="19" borderId="0" applyNumberFormat="0" applyBorder="0" applyAlignment="0" applyProtection="0">
      <alignment vertical="center"/>
    </xf>
    <xf numFmtId="0" fontId="32" fillId="0" borderId="0"/>
    <xf numFmtId="0" fontId="47" fillId="26" borderId="0" applyNumberFormat="0" applyBorder="0" applyAlignment="0" applyProtection="0">
      <alignment vertical="center"/>
    </xf>
    <xf numFmtId="0" fontId="44" fillId="27" borderId="0" applyNumberFormat="0" applyBorder="0" applyAlignment="0" applyProtection="0">
      <alignment vertical="center"/>
    </xf>
    <xf numFmtId="0" fontId="32" fillId="0" borderId="0"/>
    <xf numFmtId="0" fontId="3" fillId="0" borderId="0"/>
    <xf numFmtId="0" fontId="32" fillId="0" borderId="0">
      <alignment vertical="center"/>
    </xf>
    <xf numFmtId="0" fontId="51" fillId="19" borderId="0" applyNumberFormat="0" applyBorder="0" applyAlignment="0" applyProtection="0">
      <alignment vertical="center"/>
    </xf>
    <xf numFmtId="0" fontId="56" fillId="0" borderId="0" applyNumberFormat="0" applyFill="0" applyBorder="0" applyAlignment="0" applyProtection="0">
      <alignment vertical="center"/>
    </xf>
    <xf numFmtId="0" fontId="13" fillId="19" borderId="0" applyNumberFormat="0" applyBorder="0" applyAlignment="0" applyProtection="0">
      <alignment vertical="center"/>
    </xf>
    <xf numFmtId="0" fontId="51" fillId="19" borderId="0" applyNumberFormat="0" applyBorder="0" applyAlignment="0" applyProtection="0">
      <alignment vertical="center"/>
    </xf>
    <xf numFmtId="0" fontId="52" fillId="19" borderId="0" applyNumberFormat="0" applyBorder="0" applyAlignment="0" applyProtection="0">
      <alignment vertical="center"/>
    </xf>
    <xf numFmtId="0" fontId="13" fillId="19" borderId="0" applyNumberFormat="0" applyBorder="0" applyAlignment="0" applyProtection="0">
      <alignment vertical="center"/>
    </xf>
    <xf numFmtId="0" fontId="13" fillId="25" borderId="0" applyNumberFormat="0" applyBorder="0" applyAlignment="0" applyProtection="0">
      <alignment vertical="center"/>
    </xf>
    <xf numFmtId="0" fontId="32" fillId="0" borderId="0" applyNumberFormat="0" applyFont="0" applyFill="0" applyBorder="0" applyAlignment="0" applyProtection="0"/>
    <xf numFmtId="0" fontId="51" fillId="19" borderId="0" applyNumberFormat="0" applyBorder="0" applyAlignment="0" applyProtection="0">
      <alignment vertical="center"/>
    </xf>
    <xf numFmtId="0" fontId="58" fillId="35" borderId="0" applyNumberFormat="0" applyBorder="0" applyAlignment="0" applyProtection="0"/>
    <xf numFmtId="0" fontId="51" fillId="21" borderId="0" applyNumberFormat="0" applyBorder="0" applyAlignment="0" applyProtection="0">
      <alignment vertical="center"/>
    </xf>
    <xf numFmtId="0" fontId="13" fillId="19" borderId="0" applyNumberFormat="0" applyBorder="0" applyAlignment="0" applyProtection="0">
      <alignment vertical="center"/>
    </xf>
    <xf numFmtId="0" fontId="13" fillId="25"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13" fillId="19"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51" fillId="19" borderId="0" applyNumberFormat="0" applyBorder="0" applyAlignment="0" applyProtection="0">
      <alignment vertical="center"/>
    </xf>
    <xf numFmtId="0" fontId="13" fillId="19" borderId="0" applyNumberFormat="0" applyBorder="0" applyAlignment="0" applyProtection="0">
      <alignment vertical="center"/>
    </xf>
    <xf numFmtId="0" fontId="13" fillId="25" borderId="0" applyNumberFormat="0" applyBorder="0" applyAlignment="0" applyProtection="0">
      <alignment vertical="center"/>
    </xf>
    <xf numFmtId="0" fontId="47" fillId="31" borderId="0" applyNumberFormat="0" applyBorder="0" applyAlignment="0" applyProtection="0">
      <alignment vertical="center"/>
    </xf>
    <xf numFmtId="0" fontId="32" fillId="0" borderId="0"/>
    <xf numFmtId="0" fontId="32" fillId="0" borderId="0"/>
    <xf numFmtId="0" fontId="32" fillId="0" borderId="0"/>
    <xf numFmtId="0" fontId="13" fillId="19" borderId="0" applyNumberFormat="0" applyBorder="0" applyAlignment="0" applyProtection="0">
      <alignment vertical="center"/>
    </xf>
    <xf numFmtId="0" fontId="13" fillId="39" borderId="0" applyNumberFormat="0" applyBorder="0" applyAlignment="0" applyProtection="0">
      <alignment vertical="center"/>
    </xf>
    <xf numFmtId="0" fontId="32" fillId="0" borderId="0" applyNumberFormat="0" applyFont="0" applyFill="0" applyBorder="0" applyAlignment="0" applyProtection="0"/>
    <xf numFmtId="0" fontId="32" fillId="0" borderId="0" applyNumberFormat="0" applyFont="0" applyFill="0" applyBorder="0" applyAlignment="0" applyProtection="0"/>
    <xf numFmtId="0" fontId="13" fillId="21" borderId="0" applyNumberFormat="0" applyBorder="0" applyAlignment="0" applyProtection="0">
      <alignment vertical="center"/>
    </xf>
    <xf numFmtId="0" fontId="51" fillId="19" borderId="0" applyNumberFormat="0" applyBorder="0" applyAlignment="0" applyProtection="0">
      <alignment vertical="center"/>
    </xf>
    <xf numFmtId="0" fontId="13" fillId="19" borderId="0" applyNumberFormat="0" applyBorder="0" applyAlignment="0" applyProtection="0">
      <alignment vertical="center"/>
    </xf>
    <xf numFmtId="0" fontId="52" fillId="21" borderId="0" applyNumberFormat="0" applyBorder="0" applyAlignment="0" applyProtection="0">
      <alignment vertical="center"/>
    </xf>
    <xf numFmtId="0" fontId="47" fillId="42" borderId="0" applyNumberFormat="0" applyBorder="0" applyAlignment="0" applyProtection="0">
      <alignment vertical="center"/>
    </xf>
    <xf numFmtId="0" fontId="32" fillId="0" borderId="0"/>
    <xf numFmtId="0" fontId="13" fillId="8" borderId="0" applyNumberFormat="0" applyBorder="0" applyAlignment="0" applyProtection="0">
      <alignment vertical="center"/>
    </xf>
    <xf numFmtId="0" fontId="32" fillId="0" borderId="0"/>
    <xf numFmtId="0" fontId="32" fillId="0" borderId="0">
      <alignment vertical="center"/>
    </xf>
    <xf numFmtId="0" fontId="51" fillId="19" borderId="0" applyNumberFormat="0" applyBorder="0" applyAlignment="0" applyProtection="0">
      <alignment vertical="center"/>
    </xf>
    <xf numFmtId="0" fontId="13" fillId="55" borderId="0" applyNumberFormat="0" applyBorder="0" applyAlignment="0" applyProtection="0">
      <alignment vertical="center"/>
    </xf>
    <xf numFmtId="0" fontId="32" fillId="0" borderId="0" applyNumberFormat="0" applyFont="0" applyFill="0" applyBorder="0" applyAlignment="0" applyProtection="0"/>
    <xf numFmtId="0" fontId="76" fillId="19" borderId="0" applyNumberFormat="0" applyBorder="0" applyAlignment="0" applyProtection="0">
      <alignment vertical="center"/>
    </xf>
    <xf numFmtId="0" fontId="51" fillId="19" borderId="0" applyNumberFormat="0" applyBorder="0" applyAlignment="0" applyProtection="0">
      <alignment vertical="center"/>
    </xf>
    <xf numFmtId="9" fontId="13" fillId="0" borderId="0" applyFont="0" applyFill="0" applyBorder="0" applyAlignment="0" applyProtection="0">
      <alignment vertical="center"/>
    </xf>
    <xf numFmtId="0" fontId="13" fillId="8" borderId="0" applyNumberFormat="0" applyBorder="0" applyAlignment="0" applyProtection="0">
      <alignment vertical="center"/>
    </xf>
    <xf numFmtId="0" fontId="32" fillId="0" borderId="0"/>
    <xf numFmtId="0" fontId="27" fillId="0" borderId="0">
      <alignment vertical="center"/>
    </xf>
    <xf numFmtId="0" fontId="27" fillId="0" borderId="0">
      <alignment vertical="center"/>
    </xf>
    <xf numFmtId="0" fontId="32" fillId="0" borderId="0"/>
    <xf numFmtId="0" fontId="51" fillId="19" borderId="0" applyNumberFormat="0" applyBorder="0" applyAlignment="0" applyProtection="0">
      <alignment vertical="center"/>
    </xf>
    <xf numFmtId="0" fontId="13" fillId="8" borderId="0" applyNumberFormat="0" applyBorder="0" applyAlignment="0" applyProtection="0">
      <alignment vertical="center"/>
    </xf>
    <xf numFmtId="0" fontId="32" fillId="0" borderId="0" applyNumberFormat="0" applyFont="0" applyFill="0" applyBorder="0" applyAlignment="0" applyProtection="0"/>
    <xf numFmtId="0" fontId="13" fillId="39" borderId="0" applyNumberFormat="0" applyBorder="0" applyAlignment="0" applyProtection="0">
      <alignment vertical="center"/>
    </xf>
    <xf numFmtId="0" fontId="51" fillId="19" borderId="0" applyNumberFormat="0" applyBorder="0" applyAlignment="0" applyProtection="0">
      <alignment vertical="center"/>
    </xf>
    <xf numFmtId="0" fontId="13" fillId="8" borderId="0" applyNumberFormat="0" applyBorder="0" applyAlignment="0" applyProtection="0">
      <alignment vertical="center"/>
    </xf>
    <xf numFmtId="0" fontId="69" fillId="0" borderId="56" applyNumberFormat="0" applyFill="0" applyAlignment="0" applyProtection="0">
      <alignment vertical="center"/>
    </xf>
    <xf numFmtId="0" fontId="47" fillId="30" borderId="0" applyNumberFormat="0" applyBorder="0" applyAlignment="0" applyProtection="0">
      <alignment vertical="center"/>
    </xf>
    <xf numFmtId="0" fontId="13" fillId="8" borderId="0" applyNumberFormat="0" applyBorder="0" applyAlignment="0" applyProtection="0">
      <alignment vertical="center"/>
    </xf>
    <xf numFmtId="0" fontId="47" fillId="31" borderId="0" applyNumberFormat="0" applyBorder="0" applyAlignment="0" applyProtection="0">
      <alignment vertical="center"/>
    </xf>
    <xf numFmtId="0" fontId="47" fillId="54" borderId="0" applyNumberFormat="0" applyBorder="0" applyAlignment="0" applyProtection="0">
      <alignment vertical="center"/>
    </xf>
    <xf numFmtId="0" fontId="51" fillId="19" borderId="0" applyNumberFormat="0" applyBorder="0" applyAlignment="0" applyProtection="0">
      <alignment vertical="center"/>
    </xf>
    <xf numFmtId="0" fontId="13" fillId="8" borderId="0" applyNumberFormat="0" applyBorder="0" applyAlignment="0" applyProtection="0">
      <alignment vertical="center"/>
    </xf>
    <xf numFmtId="0" fontId="13" fillId="28" borderId="0" applyNumberFormat="0" applyBorder="0" applyAlignment="0" applyProtection="0">
      <alignment vertical="center"/>
    </xf>
    <xf numFmtId="0" fontId="47" fillId="54" borderId="0" applyNumberFormat="0" applyBorder="0" applyAlignment="0" applyProtection="0">
      <alignment vertical="center"/>
    </xf>
    <xf numFmtId="0" fontId="74" fillId="8" borderId="0" applyNumberFormat="0" applyBorder="0" applyAlignment="0" applyProtection="0">
      <alignment vertical="center"/>
    </xf>
    <xf numFmtId="0" fontId="32" fillId="0" borderId="0"/>
    <xf numFmtId="0" fontId="52" fillId="19" borderId="0" applyNumberFormat="0" applyBorder="0" applyAlignment="0" applyProtection="0">
      <alignment vertical="center"/>
    </xf>
    <xf numFmtId="0" fontId="51" fillId="21" borderId="0" applyNumberFormat="0" applyBorder="0" applyAlignment="0" applyProtection="0">
      <alignment vertical="center"/>
    </xf>
    <xf numFmtId="0" fontId="13" fillId="8" borderId="0" applyNumberFormat="0" applyBorder="0" applyAlignment="0" applyProtection="0">
      <alignment vertical="center"/>
    </xf>
    <xf numFmtId="0" fontId="13" fillId="28" borderId="0" applyNumberFormat="0" applyBorder="0" applyAlignment="0" applyProtection="0">
      <alignment vertical="center"/>
    </xf>
    <xf numFmtId="0" fontId="47" fillId="41" borderId="0" applyNumberFormat="0" applyBorder="0" applyAlignment="0" applyProtection="0">
      <alignment vertical="center"/>
    </xf>
    <xf numFmtId="0" fontId="58" fillId="35" borderId="0" applyNumberFormat="0" applyBorder="0" applyAlignment="0" applyProtection="0"/>
    <xf numFmtId="0" fontId="13" fillId="8" borderId="0" applyNumberFormat="0" applyBorder="0" applyAlignment="0" applyProtection="0">
      <alignment vertical="center"/>
    </xf>
    <xf numFmtId="0" fontId="13" fillId="28" borderId="0" applyNumberFormat="0" applyBorder="0" applyAlignment="0" applyProtection="0">
      <alignment vertical="center"/>
    </xf>
    <xf numFmtId="0" fontId="13" fillId="8" borderId="0" applyNumberFormat="0" applyBorder="0" applyAlignment="0" applyProtection="0">
      <alignment vertical="center"/>
    </xf>
    <xf numFmtId="0" fontId="13" fillId="28" borderId="0" applyNumberFormat="0" applyBorder="0" applyAlignment="0" applyProtection="0">
      <alignment vertical="center"/>
    </xf>
    <xf numFmtId="0" fontId="47" fillId="41" borderId="0" applyNumberFormat="0" applyBorder="0" applyAlignment="0" applyProtection="0">
      <alignment vertical="center"/>
    </xf>
    <xf numFmtId="0" fontId="13" fillId="8" borderId="0" applyNumberFormat="0" applyBorder="0" applyAlignment="0" applyProtection="0">
      <alignment vertical="center"/>
    </xf>
    <xf numFmtId="0" fontId="13" fillId="28" borderId="0" applyNumberFormat="0" applyBorder="0" applyAlignment="0" applyProtection="0">
      <alignment vertical="center"/>
    </xf>
    <xf numFmtId="0" fontId="32" fillId="0" borderId="0"/>
    <xf numFmtId="0" fontId="47" fillId="41" borderId="0" applyNumberFormat="0" applyBorder="0" applyAlignment="0" applyProtection="0">
      <alignment vertical="center"/>
    </xf>
    <xf numFmtId="0" fontId="13" fillId="8" borderId="0" applyNumberFormat="0" applyBorder="0" applyAlignment="0" applyProtection="0">
      <alignment vertical="center"/>
    </xf>
    <xf numFmtId="0" fontId="51" fillId="19" borderId="0" applyNumberFormat="0" applyBorder="0" applyAlignment="0" applyProtection="0">
      <alignment vertical="center"/>
    </xf>
    <xf numFmtId="0" fontId="47" fillId="41" borderId="0" applyNumberFormat="0" applyBorder="0" applyAlignment="0" applyProtection="0">
      <alignment vertical="center"/>
    </xf>
    <xf numFmtId="0" fontId="32" fillId="0" borderId="0"/>
    <xf numFmtId="0" fontId="83" fillId="64" borderId="0" applyNumberFormat="0" applyBorder="0" applyAlignment="0" applyProtection="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32" fillId="0" borderId="0"/>
    <xf numFmtId="0" fontId="13" fillId="29" borderId="0" applyNumberFormat="0" applyBorder="0" applyAlignment="0" applyProtection="0">
      <alignment vertical="center"/>
    </xf>
    <xf numFmtId="0" fontId="3" fillId="0" borderId="0"/>
    <xf numFmtId="0" fontId="3" fillId="0" borderId="0"/>
    <xf numFmtId="0" fontId="51" fillId="19" borderId="0" applyNumberFormat="0" applyBorder="0" applyAlignment="0" applyProtection="0">
      <alignment vertical="center"/>
    </xf>
    <xf numFmtId="0" fontId="52" fillId="21" borderId="0" applyNumberFormat="0" applyBorder="0" applyAlignment="0" applyProtection="0">
      <alignment vertical="center"/>
    </xf>
    <xf numFmtId="0" fontId="13" fillId="8" borderId="0" applyNumberFormat="0" applyBorder="0" applyAlignment="0" applyProtection="0">
      <alignment vertical="center"/>
    </xf>
    <xf numFmtId="0" fontId="47" fillId="42" borderId="0" applyNumberFormat="0" applyBorder="0" applyAlignment="0" applyProtection="0">
      <alignment vertical="center"/>
    </xf>
    <xf numFmtId="0" fontId="32" fillId="0" borderId="0" applyNumberFormat="0" applyFont="0" applyFill="0" applyBorder="0" applyAlignment="0" applyProtection="0"/>
    <xf numFmtId="0" fontId="13" fillId="21" borderId="0" applyNumberFormat="0" applyBorder="0" applyAlignment="0" applyProtection="0">
      <alignment vertical="center"/>
    </xf>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13" fillId="21" borderId="0" applyNumberFormat="0" applyBorder="0" applyAlignment="0" applyProtection="0">
      <alignment vertical="center"/>
    </xf>
    <xf numFmtId="0" fontId="13" fillId="2" borderId="0" applyNumberFormat="0" applyBorder="0" applyAlignment="0" applyProtection="0">
      <alignment vertical="center"/>
    </xf>
    <xf numFmtId="0" fontId="51" fillId="19" borderId="0" applyNumberFormat="0" applyBorder="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51" fillId="21" borderId="0" applyNumberFormat="0" applyBorder="0" applyAlignment="0" applyProtection="0">
      <alignment vertical="center"/>
    </xf>
    <xf numFmtId="0" fontId="13" fillId="21" borderId="0" applyNumberFormat="0" applyBorder="0" applyAlignment="0" applyProtection="0">
      <alignment vertical="center"/>
    </xf>
    <xf numFmtId="0" fontId="32" fillId="0" borderId="0" applyNumberFormat="0" applyFont="0" applyFill="0" applyBorder="0" applyAlignment="0" applyProtection="0"/>
    <xf numFmtId="0" fontId="32" fillId="0" borderId="0"/>
    <xf numFmtId="0" fontId="47" fillId="31" borderId="0" applyNumberFormat="0" applyBorder="0" applyAlignment="0" applyProtection="0">
      <alignment vertical="center"/>
    </xf>
    <xf numFmtId="0" fontId="47" fillId="26"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13" fillId="21" borderId="0" applyNumberFormat="0" applyBorder="0" applyAlignment="0" applyProtection="0">
      <alignment vertical="center"/>
    </xf>
    <xf numFmtId="0" fontId="13" fillId="2" borderId="0" applyNumberFormat="0" applyBorder="0" applyAlignment="0" applyProtection="0">
      <alignment vertical="center"/>
    </xf>
    <xf numFmtId="0" fontId="44" fillId="8" borderId="0" applyNumberFormat="0" applyBorder="0" applyAlignment="0" applyProtection="0">
      <alignment vertical="center"/>
    </xf>
    <xf numFmtId="0" fontId="47" fillId="26" borderId="0" applyNumberFormat="0" applyBorder="0" applyAlignment="0" applyProtection="0">
      <alignment vertical="center"/>
    </xf>
    <xf numFmtId="0" fontId="13" fillId="21" borderId="0" applyNumberFormat="0" applyBorder="0" applyAlignment="0" applyProtection="0">
      <alignment vertical="center"/>
    </xf>
    <xf numFmtId="0" fontId="13" fillId="2" borderId="0" applyNumberFormat="0" applyBorder="0" applyAlignment="0" applyProtection="0">
      <alignment vertical="center"/>
    </xf>
    <xf numFmtId="0" fontId="44" fillId="8" borderId="0" applyNumberFormat="0" applyBorder="0" applyAlignment="0" applyProtection="0">
      <alignment vertical="center"/>
    </xf>
    <xf numFmtId="0" fontId="47" fillId="26" borderId="0" applyNumberFormat="0" applyBorder="0" applyAlignment="0" applyProtection="0">
      <alignment vertical="center"/>
    </xf>
    <xf numFmtId="0" fontId="32" fillId="0" borderId="0"/>
    <xf numFmtId="0" fontId="13" fillId="21" borderId="0" applyNumberFormat="0" applyBorder="0" applyAlignment="0" applyProtection="0">
      <alignment vertical="center"/>
    </xf>
    <xf numFmtId="0" fontId="13" fillId="2" borderId="0" applyNumberFormat="0" applyBorder="0" applyAlignment="0" applyProtection="0">
      <alignment vertical="center"/>
    </xf>
    <xf numFmtId="0" fontId="47" fillId="54" borderId="0" applyNumberFormat="0" applyBorder="0" applyAlignment="0" applyProtection="0">
      <alignment vertical="center"/>
    </xf>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47" fillId="26" borderId="0" applyNumberFormat="0" applyBorder="0" applyAlignment="0" applyProtection="0">
      <alignment vertical="center"/>
    </xf>
    <xf numFmtId="0" fontId="32" fillId="0" borderId="0"/>
    <xf numFmtId="0" fontId="13" fillId="21" borderId="0" applyNumberFormat="0" applyBorder="0" applyAlignment="0" applyProtection="0">
      <alignment vertical="center"/>
    </xf>
    <xf numFmtId="0" fontId="47" fillId="54" borderId="0" applyNumberFormat="0" applyBorder="0" applyAlignment="0" applyProtection="0">
      <alignment vertical="center"/>
    </xf>
    <xf numFmtId="0" fontId="47" fillId="26" borderId="0" applyNumberFormat="0" applyBorder="0" applyAlignment="0" applyProtection="0">
      <alignment vertical="center"/>
    </xf>
    <xf numFmtId="0" fontId="32" fillId="0" borderId="0" applyNumberFormat="0" applyFont="0" applyFill="0" applyBorder="0" applyAlignment="0" applyProtection="0"/>
    <xf numFmtId="0" fontId="13" fillId="21" borderId="0" applyNumberFormat="0" applyBorder="0" applyAlignment="0" applyProtection="0">
      <alignment vertical="center"/>
    </xf>
    <xf numFmtId="0" fontId="47" fillId="54" borderId="0" applyNumberFormat="0" applyBorder="0" applyAlignment="0" applyProtection="0">
      <alignment vertical="center"/>
    </xf>
    <xf numFmtId="0" fontId="32" fillId="0" borderId="0"/>
    <xf numFmtId="0" fontId="13" fillId="55" borderId="0" applyNumberFormat="0" applyBorder="0" applyAlignment="0" applyProtection="0">
      <alignment vertical="center"/>
    </xf>
    <xf numFmtId="0" fontId="47" fillId="15" borderId="0" applyNumberFormat="0" applyBorder="0" applyAlignment="0" applyProtection="0">
      <alignment vertical="center"/>
    </xf>
    <xf numFmtId="0" fontId="32" fillId="0" borderId="0"/>
    <xf numFmtId="0" fontId="13" fillId="27" borderId="0" applyNumberFormat="0" applyBorder="0" applyAlignment="0" applyProtection="0">
      <alignment vertical="center"/>
    </xf>
    <xf numFmtId="0" fontId="32" fillId="0" borderId="0"/>
    <xf numFmtId="0" fontId="55" fillId="25" borderId="52" applyNumberFormat="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44" fillId="8" borderId="0" applyNumberFormat="0" applyBorder="0" applyAlignment="0" applyProtection="0">
      <alignment vertical="center"/>
    </xf>
    <xf numFmtId="0" fontId="47" fillId="54" borderId="0" applyNumberFormat="0" applyBorder="0" applyAlignment="0" applyProtection="0">
      <alignment vertical="center"/>
    </xf>
    <xf numFmtId="0" fontId="13" fillId="27" borderId="0" applyNumberFormat="0" applyBorder="0" applyAlignment="0" applyProtection="0">
      <alignment vertical="center"/>
    </xf>
    <xf numFmtId="0" fontId="32" fillId="0" borderId="0"/>
    <xf numFmtId="0" fontId="47" fillId="26" borderId="0" applyNumberFormat="0" applyBorder="0" applyAlignment="0" applyProtection="0">
      <alignment vertical="center"/>
    </xf>
    <xf numFmtId="0" fontId="13" fillId="27" borderId="0" applyNumberFormat="0" applyBorder="0" applyAlignment="0" applyProtection="0">
      <alignment vertical="center"/>
    </xf>
    <xf numFmtId="0" fontId="51" fillId="21" borderId="0" applyNumberFormat="0" applyBorder="0" applyAlignment="0" applyProtection="0">
      <alignment vertical="center"/>
    </xf>
    <xf numFmtId="0" fontId="47" fillId="39" borderId="0" applyNumberFormat="0" applyBorder="0" applyAlignment="0" applyProtection="0">
      <alignment vertical="center"/>
    </xf>
    <xf numFmtId="0" fontId="51" fillId="19"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51" fillId="19" borderId="0" applyNumberFormat="0" applyBorder="0" applyAlignment="0" applyProtection="0">
      <alignment vertical="center"/>
    </xf>
    <xf numFmtId="0" fontId="47" fillId="42"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44" fillId="8" borderId="0" applyNumberFormat="0" applyBorder="0" applyAlignment="0" applyProtection="0">
      <alignment vertical="center"/>
    </xf>
    <xf numFmtId="0" fontId="44" fillId="8" borderId="0" applyNumberFormat="0" applyBorder="0" applyAlignment="0" applyProtection="0">
      <alignment vertical="center"/>
    </xf>
    <xf numFmtId="0" fontId="13" fillId="27" borderId="0" applyNumberFormat="0" applyBorder="0" applyAlignment="0" applyProtection="0">
      <alignment vertical="center"/>
    </xf>
    <xf numFmtId="0" fontId="47" fillId="42" borderId="0" applyNumberFormat="0" applyBorder="0" applyAlignment="0" applyProtection="0">
      <alignment vertical="center"/>
    </xf>
    <xf numFmtId="0" fontId="13" fillId="27" borderId="0" applyNumberFormat="0" applyBorder="0" applyAlignment="0" applyProtection="0">
      <alignment vertical="center"/>
    </xf>
    <xf numFmtId="0" fontId="47" fillId="54" borderId="0" applyNumberFormat="0" applyBorder="0" applyAlignment="0" applyProtection="0">
      <alignment vertical="center"/>
    </xf>
    <xf numFmtId="0" fontId="47" fillId="42" borderId="0" applyNumberFormat="0" applyBorder="0" applyAlignment="0" applyProtection="0">
      <alignment vertical="center"/>
    </xf>
    <xf numFmtId="0" fontId="83" fillId="8" borderId="0" applyNumberFormat="0" applyBorder="0" applyAlignment="0" applyProtection="0">
      <alignment vertical="center"/>
    </xf>
    <xf numFmtId="0" fontId="13" fillId="27" borderId="0" applyNumberFormat="0" applyBorder="0" applyAlignment="0" applyProtection="0">
      <alignment vertical="center"/>
    </xf>
    <xf numFmtId="0" fontId="47" fillId="42" borderId="0" applyNumberFormat="0" applyBorder="0" applyAlignment="0" applyProtection="0">
      <alignment vertical="center"/>
    </xf>
    <xf numFmtId="0" fontId="13" fillId="27" borderId="0" applyNumberFormat="0" applyBorder="0" applyAlignment="0" applyProtection="0">
      <alignment vertical="center"/>
    </xf>
    <xf numFmtId="0" fontId="32" fillId="0" borderId="0"/>
    <xf numFmtId="0" fontId="44" fillId="8" borderId="0" applyNumberFormat="0" applyBorder="0" applyAlignment="0" applyProtection="0">
      <alignment vertical="center"/>
    </xf>
    <xf numFmtId="0" fontId="58" fillId="35" borderId="0" applyNumberFormat="0" applyBorder="0" applyAlignment="0" applyProtection="0"/>
    <xf numFmtId="0" fontId="46" fillId="13" borderId="0" applyNumberFormat="0" applyBorder="0" applyAlignment="0" applyProtection="0"/>
    <xf numFmtId="0" fontId="13" fillId="25" borderId="0" applyNumberFormat="0" applyBorder="0" applyAlignment="0" applyProtection="0">
      <alignment vertical="center"/>
    </xf>
    <xf numFmtId="0" fontId="13" fillId="25" borderId="0" applyNumberFormat="0" applyBorder="0" applyAlignment="0" applyProtection="0">
      <alignment vertical="center"/>
    </xf>
    <xf numFmtId="0" fontId="13" fillId="25" borderId="0" applyNumberFormat="0" applyBorder="0" applyAlignment="0" applyProtection="0">
      <alignment vertical="center"/>
    </xf>
    <xf numFmtId="0" fontId="32" fillId="0" borderId="0"/>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13" fillId="29" borderId="0" applyNumberFormat="0" applyBorder="0" applyAlignment="0" applyProtection="0">
      <alignment vertical="center"/>
    </xf>
    <xf numFmtId="0" fontId="32" fillId="0" borderId="0" applyNumberFormat="0" applyFont="0" applyFill="0" applyBorder="0" applyAlignment="0" applyProtection="0"/>
    <xf numFmtId="0" fontId="51" fillId="19" borderId="0" applyNumberFormat="0" applyBorder="0" applyAlignment="0" applyProtection="0">
      <alignment vertical="center"/>
    </xf>
    <xf numFmtId="0" fontId="13" fillId="25" borderId="0" applyNumberFormat="0" applyBorder="0" applyAlignment="0" applyProtection="0">
      <alignment vertical="center"/>
    </xf>
    <xf numFmtId="0" fontId="13" fillId="25" borderId="0" applyNumberFormat="0" applyBorder="0" applyAlignment="0" applyProtection="0">
      <alignment vertical="center"/>
    </xf>
    <xf numFmtId="0" fontId="47" fillId="25" borderId="0" applyNumberFormat="0" applyBorder="0" applyAlignment="0" applyProtection="0">
      <alignment vertical="center"/>
    </xf>
    <xf numFmtId="0" fontId="32" fillId="0" borderId="0"/>
    <xf numFmtId="0" fontId="32" fillId="0" borderId="0" applyNumberFormat="0" applyFont="0" applyFill="0" applyBorder="0" applyAlignment="0" applyProtection="0"/>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13" fillId="29" borderId="0" applyNumberFormat="0" applyBorder="0" applyAlignment="0" applyProtection="0">
      <alignment vertical="center"/>
    </xf>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13" fillId="25" borderId="0" applyNumberFormat="0" applyBorder="0" applyAlignment="0" applyProtection="0">
      <alignment vertical="center"/>
    </xf>
    <xf numFmtId="0" fontId="32" fillId="0" borderId="0"/>
    <xf numFmtId="0" fontId="32" fillId="0" borderId="0"/>
    <xf numFmtId="0" fontId="51" fillId="19" borderId="0" applyNumberFormat="0" applyBorder="0" applyAlignment="0" applyProtection="0">
      <alignment vertical="center"/>
    </xf>
    <xf numFmtId="0" fontId="13" fillId="29" borderId="0" applyNumberFormat="0" applyBorder="0" applyAlignment="0" applyProtection="0">
      <alignment vertical="center"/>
    </xf>
    <xf numFmtId="0" fontId="51" fillId="19" borderId="0" applyNumberFormat="0" applyBorder="0" applyAlignment="0" applyProtection="0">
      <alignment vertical="center"/>
    </xf>
    <xf numFmtId="0" fontId="58" fillId="35" borderId="0" applyNumberFormat="0" applyBorder="0" applyAlignment="0" applyProtection="0"/>
    <xf numFmtId="37" fontId="85" fillId="0" borderId="0"/>
    <xf numFmtId="0" fontId="82" fillId="63" borderId="62" applyNumberFormat="0" applyAlignment="0" applyProtection="0">
      <alignment vertical="center"/>
    </xf>
    <xf numFmtId="0" fontId="13" fillId="25" borderId="0" applyNumberFormat="0" applyBorder="0" applyAlignment="0" applyProtection="0">
      <alignment vertical="center"/>
    </xf>
    <xf numFmtId="0" fontId="58" fillId="35" borderId="0" applyNumberFormat="0" applyBorder="0" applyAlignment="0" applyProtection="0"/>
    <xf numFmtId="0" fontId="13" fillId="25" borderId="0" applyNumberFormat="0" applyBorder="0" applyAlignment="0" applyProtection="0">
      <alignment vertical="center"/>
    </xf>
    <xf numFmtId="0" fontId="51" fillId="19" borderId="0" applyNumberFormat="0" applyBorder="0" applyAlignment="0" applyProtection="0">
      <alignment vertical="center"/>
    </xf>
    <xf numFmtId="0" fontId="58" fillId="35" borderId="0" applyNumberFormat="0" applyBorder="0" applyAlignment="0" applyProtection="0"/>
    <xf numFmtId="0" fontId="13" fillId="25" borderId="0" applyNumberFormat="0" applyBorder="0" applyAlignment="0" applyProtection="0">
      <alignment vertical="center"/>
    </xf>
    <xf numFmtId="0" fontId="32" fillId="0" borderId="0" applyNumberFormat="0" applyFont="0" applyFill="0" applyBorder="0" applyAlignment="0" applyProtection="0"/>
    <xf numFmtId="0" fontId="47" fillId="31" borderId="0" applyNumberFormat="0" applyBorder="0" applyAlignment="0" applyProtection="0">
      <alignment vertical="center"/>
    </xf>
    <xf numFmtId="0" fontId="13" fillId="25" borderId="0" applyNumberFormat="0" applyBorder="0" applyAlignment="0" applyProtection="0">
      <alignment vertical="center"/>
    </xf>
    <xf numFmtId="0" fontId="13" fillId="25" borderId="0" applyNumberFormat="0" applyBorder="0" applyAlignment="0" applyProtection="0">
      <alignment vertical="center"/>
    </xf>
    <xf numFmtId="0" fontId="32" fillId="0" borderId="0"/>
    <xf numFmtId="0" fontId="32" fillId="0" borderId="0"/>
    <xf numFmtId="0" fontId="51" fillId="19" borderId="0" applyNumberFormat="0" applyBorder="0" applyAlignment="0" applyProtection="0">
      <alignment vertical="center"/>
    </xf>
    <xf numFmtId="0" fontId="13" fillId="25" borderId="0" applyNumberFormat="0" applyBorder="0" applyAlignment="0" applyProtection="0">
      <alignment vertical="center"/>
    </xf>
    <xf numFmtId="0" fontId="47" fillId="31" borderId="0" applyNumberFormat="0" applyBorder="0" applyAlignment="0" applyProtection="0">
      <alignment vertical="center"/>
    </xf>
    <xf numFmtId="0" fontId="13" fillId="25" borderId="0" applyNumberFormat="0" applyBorder="0" applyAlignment="0" applyProtection="0">
      <alignment vertical="center"/>
    </xf>
    <xf numFmtId="0" fontId="13" fillId="25"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47" fillId="3" borderId="0" applyNumberFormat="0" applyBorder="0" applyAlignment="0" applyProtection="0">
      <alignment vertical="center"/>
    </xf>
    <xf numFmtId="0" fontId="32" fillId="0" borderId="0"/>
    <xf numFmtId="0" fontId="32" fillId="0" borderId="0"/>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52" fillId="21" borderId="0" applyNumberFormat="0" applyBorder="0" applyAlignment="0" applyProtection="0">
      <alignment vertical="center"/>
    </xf>
    <xf numFmtId="0" fontId="13" fillId="29" borderId="0" applyNumberFormat="0" applyBorder="0" applyAlignment="0" applyProtection="0">
      <alignment vertical="center"/>
    </xf>
    <xf numFmtId="0" fontId="13" fillId="25" borderId="0" applyNumberFormat="0" applyBorder="0" applyAlignment="0" applyProtection="0">
      <alignment vertical="center"/>
    </xf>
    <xf numFmtId="0" fontId="13" fillId="25" borderId="0" applyNumberFormat="0" applyBorder="0" applyAlignment="0" applyProtection="0">
      <alignment vertical="center"/>
    </xf>
    <xf numFmtId="0" fontId="51" fillId="19" borderId="0" applyNumberFormat="0" applyBorder="0" applyAlignment="0" applyProtection="0">
      <alignment vertical="center"/>
    </xf>
    <xf numFmtId="0" fontId="13" fillId="25" borderId="0" applyNumberFormat="0" applyBorder="0" applyAlignment="0" applyProtection="0">
      <alignment vertical="center"/>
    </xf>
    <xf numFmtId="0" fontId="32" fillId="0" borderId="0"/>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47" fillId="3" borderId="0" applyNumberFormat="0" applyBorder="0" applyAlignment="0" applyProtection="0">
      <alignment vertical="center"/>
    </xf>
    <xf numFmtId="0" fontId="13" fillId="25" borderId="0" applyNumberFormat="0" applyBorder="0" applyAlignment="0" applyProtection="0">
      <alignment vertical="center"/>
    </xf>
    <xf numFmtId="0" fontId="47" fillId="54" borderId="0" applyNumberFormat="0" applyBorder="0" applyAlignment="0" applyProtection="0">
      <alignment vertical="center"/>
    </xf>
    <xf numFmtId="0" fontId="32" fillId="0" borderId="0"/>
    <xf numFmtId="0" fontId="32" fillId="0" borderId="0"/>
    <xf numFmtId="0" fontId="32" fillId="0" borderId="0" applyNumberFormat="0" applyFont="0" applyFill="0" applyBorder="0" applyAlignment="0" applyProtection="0"/>
    <xf numFmtId="0" fontId="32" fillId="0" borderId="0"/>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2" fillId="21" borderId="0" applyNumberFormat="0" applyBorder="0" applyAlignment="0" applyProtection="0">
      <alignment vertical="center"/>
    </xf>
    <xf numFmtId="0" fontId="46" fillId="12" borderId="0" applyNumberFormat="0" applyBorder="0" applyAlignment="0" applyProtection="0"/>
    <xf numFmtId="0" fontId="13" fillId="29" borderId="0" applyNumberFormat="0" applyBorder="0" applyAlignment="0" applyProtection="0">
      <alignment vertical="center"/>
    </xf>
    <xf numFmtId="0" fontId="32" fillId="0" borderId="0" applyNumberFormat="0" applyFont="0" applyFill="0" applyBorder="0" applyAlignment="0" applyProtection="0"/>
    <xf numFmtId="0" fontId="51" fillId="19" borderId="0" applyNumberFormat="0" applyBorder="0" applyAlignment="0" applyProtection="0">
      <alignment vertical="center"/>
    </xf>
    <xf numFmtId="0" fontId="47" fillId="3" borderId="0" applyNumberFormat="0" applyBorder="0" applyAlignment="0" applyProtection="0">
      <alignment vertical="center"/>
    </xf>
    <xf numFmtId="0" fontId="32" fillId="0" borderId="0" applyNumberFormat="0" applyFont="0" applyFill="0" applyBorder="0" applyAlignment="0" applyProtection="0"/>
    <xf numFmtId="0" fontId="32" fillId="0" borderId="0"/>
    <xf numFmtId="0" fontId="32" fillId="0" borderId="0" applyNumberFormat="0" applyFont="0" applyFill="0" applyBorder="0" applyAlignment="0" applyProtection="0"/>
    <xf numFmtId="0" fontId="51" fillId="19" borderId="0" applyNumberFormat="0" applyBorder="0" applyAlignment="0" applyProtection="0">
      <alignment vertical="center"/>
    </xf>
    <xf numFmtId="0" fontId="13" fillId="39"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13" fillId="25" borderId="0" applyNumberFormat="0" applyBorder="0" applyAlignment="0" applyProtection="0">
      <alignment vertical="center"/>
    </xf>
    <xf numFmtId="0" fontId="32" fillId="0" borderId="0"/>
    <xf numFmtId="0" fontId="32" fillId="0" borderId="0" applyNumberFormat="0" applyFont="0" applyFill="0" applyBorder="0" applyAlignment="0" applyProtection="0"/>
    <xf numFmtId="0" fontId="51" fillId="19" borderId="0" applyNumberFormat="0" applyBorder="0" applyAlignment="0" applyProtection="0">
      <alignment vertical="center"/>
    </xf>
    <xf numFmtId="0" fontId="47" fillId="3" borderId="0" applyNumberFormat="0" applyBorder="0" applyAlignment="0" applyProtection="0">
      <alignment vertical="center"/>
    </xf>
    <xf numFmtId="0" fontId="13" fillId="25" borderId="0" applyNumberFormat="0" applyBorder="0" applyAlignment="0" applyProtection="0">
      <alignment vertical="center"/>
    </xf>
    <xf numFmtId="0" fontId="13" fillId="34" borderId="0" applyNumberFormat="0" applyBorder="0" applyAlignment="0" applyProtection="0">
      <alignment vertical="center"/>
    </xf>
    <xf numFmtId="0" fontId="51" fillId="21" borderId="0" applyNumberFormat="0" applyBorder="0" applyAlignment="0" applyProtection="0">
      <alignment vertical="center"/>
    </xf>
    <xf numFmtId="0" fontId="47" fillId="39" borderId="0" applyNumberFormat="0" applyBorder="0" applyAlignment="0" applyProtection="0">
      <alignment vertical="center"/>
    </xf>
    <xf numFmtId="0" fontId="32" fillId="0" borderId="0" applyNumberFormat="0" applyFont="0" applyFill="0" applyBorder="0" applyAlignment="0" applyProtection="0"/>
    <xf numFmtId="0" fontId="13" fillId="34" borderId="0" applyNumberFormat="0" applyBorder="0" applyAlignment="0" applyProtection="0">
      <alignment vertical="center"/>
    </xf>
    <xf numFmtId="0" fontId="32" fillId="0" borderId="0"/>
    <xf numFmtId="0" fontId="51" fillId="21" borderId="0" applyNumberFormat="0" applyBorder="0" applyAlignment="0" applyProtection="0">
      <alignment vertical="center"/>
    </xf>
    <xf numFmtId="0" fontId="18" fillId="11" borderId="0" applyNumberFormat="0" applyBorder="0" applyAlignment="0" applyProtection="0"/>
    <xf numFmtId="0" fontId="47" fillId="39" borderId="0" applyNumberFormat="0" applyBorder="0" applyAlignment="0" applyProtection="0">
      <alignment vertical="center"/>
    </xf>
    <xf numFmtId="0" fontId="32" fillId="0" borderId="0"/>
    <xf numFmtId="0" fontId="32" fillId="0" borderId="0"/>
    <xf numFmtId="0" fontId="51" fillId="21" borderId="0" applyNumberFormat="0" applyBorder="0" applyAlignment="0" applyProtection="0">
      <alignment vertical="center"/>
    </xf>
    <xf numFmtId="0" fontId="13" fillId="26" borderId="0" applyNumberFormat="0" applyBorder="0" applyAlignment="0" applyProtection="0">
      <alignment vertical="center"/>
    </xf>
    <xf numFmtId="0" fontId="13" fillId="2" borderId="0" applyNumberFormat="0" applyBorder="0" applyAlignment="0" applyProtection="0">
      <alignment vertical="center"/>
    </xf>
    <xf numFmtId="0" fontId="32" fillId="0" borderId="0" applyNumberFormat="0" applyFont="0" applyFill="0" applyBorder="0" applyAlignment="0" applyProtection="0"/>
    <xf numFmtId="0" fontId="32" fillId="0" borderId="0" applyNumberFormat="0" applyFont="0" applyFill="0" applyBorder="0" applyAlignment="0" applyProtection="0"/>
    <xf numFmtId="0" fontId="44" fillId="8" borderId="0" applyNumberFormat="0" applyBorder="0" applyAlignment="0" applyProtection="0">
      <alignment vertical="center"/>
    </xf>
    <xf numFmtId="0" fontId="13" fillId="26" borderId="0" applyNumberFormat="0" applyBorder="0" applyAlignment="0" applyProtection="0">
      <alignment vertical="center"/>
    </xf>
    <xf numFmtId="0" fontId="32" fillId="0" borderId="0"/>
    <xf numFmtId="0" fontId="32" fillId="0" borderId="0"/>
    <xf numFmtId="0" fontId="51" fillId="19" borderId="0" applyNumberFormat="0" applyBorder="0" applyAlignment="0" applyProtection="0">
      <alignment vertical="center"/>
    </xf>
    <xf numFmtId="0" fontId="13" fillId="55" borderId="0" applyNumberFormat="0" applyBorder="0" applyAlignment="0" applyProtection="0">
      <alignment vertical="center"/>
    </xf>
    <xf numFmtId="0" fontId="13" fillId="2" borderId="0" applyNumberFormat="0" applyBorder="0" applyAlignment="0" applyProtection="0">
      <alignment vertical="center"/>
    </xf>
    <xf numFmtId="0" fontId="32" fillId="0" borderId="0"/>
    <xf numFmtId="0" fontId="13" fillId="19" borderId="0" applyNumberFormat="0" applyBorder="0" applyAlignment="0" applyProtection="0">
      <alignment vertical="center"/>
    </xf>
    <xf numFmtId="0" fontId="51" fillId="19" borderId="0" applyNumberFormat="0" applyBorder="0" applyAlignment="0" applyProtection="0">
      <alignment vertical="center"/>
    </xf>
    <xf numFmtId="0" fontId="47" fillId="31" borderId="0" applyNumberFormat="0" applyBorder="0" applyAlignment="0" applyProtection="0">
      <alignment vertical="center"/>
    </xf>
    <xf numFmtId="0" fontId="58" fillId="35" borderId="0" applyNumberFormat="0" applyBorder="0" applyAlignment="0" applyProtection="0"/>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13" fillId="25" borderId="0" applyNumberFormat="0" applyBorder="0" applyAlignment="0" applyProtection="0">
      <alignment vertical="center"/>
    </xf>
    <xf numFmtId="0" fontId="32" fillId="0" borderId="0"/>
    <xf numFmtId="0" fontId="47" fillId="54" borderId="0" applyNumberFormat="0" applyBorder="0" applyAlignment="0" applyProtection="0">
      <alignment vertical="center"/>
    </xf>
    <xf numFmtId="0" fontId="58" fillId="35" borderId="0" applyNumberFormat="0" applyBorder="0" applyAlignment="0" applyProtection="0"/>
    <xf numFmtId="0" fontId="13" fillId="25" borderId="0" applyNumberFormat="0" applyBorder="0" applyAlignment="0" applyProtection="0">
      <alignment vertical="center"/>
    </xf>
    <xf numFmtId="0" fontId="13" fillId="8" borderId="0" applyNumberFormat="0" applyBorder="0" applyAlignment="0" applyProtection="0">
      <alignment vertical="center"/>
    </xf>
    <xf numFmtId="0" fontId="44" fillId="8" borderId="0" applyNumberFormat="0" applyBorder="0" applyAlignment="0" applyProtection="0">
      <alignment vertical="center"/>
    </xf>
    <xf numFmtId="0" fontId="27" fillId="0" borderId="0">
      <alignment vertical="center"/>
    </xf>
    <xf numFmtId="0" fontId="27" fillId="0" borderId="0">
      <alignment vertical="center"/>
    </xf>
    <xf numFmtId="0" fontId="51" fillId="19" borderId="0" applyNumberFormat="0" applyBorder="0" applyAlignment="0" applyProtection="0">
      <alignment vertical="center"/>
    </xf>
    <xf numFmtId="0" fontId="54" fillId="0" borderId="51" applyNumberFormat="0" applyFill="0" applyAlignment="0" applyProtection="0">
      <alignment vertical="center"/>
    </xf>
    <xf numFmtId="0" fontId="47" fillId="41"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13" fillId="8" borderId="0" applyNumberFormat="0" applyBorder="0" applyAlignment="0" applyProtection="0">
      <alignment vertical="center"/>
    </xf>
    <xf numFmtId="0" fontId="32" fillId="0" borderId="0"/>
    <xf numFmtId="0" fontId="32" fillId="0" borderId="0" applyNumberFormat="0" applyFont="0" applyFill="0" applyBorder="0" applyAlignment="0" applyProtection="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4" fillId="0" borderId="51" applyNumberFormat="0" applyFill="0" applyAlignment="0" applyProtection="0">
      <alignment vertical="center"/>
    </xf>
    <xf numFmtId="0" fontId="47" fillId="41" borderId="0" applyNumberFormat="0" applyBorder="0" applyAlignment="0" applyProtection="0">
      <alignment vertical="center"/>
    </xf>
    <xf numFmtId="0" fontId="13" fillId="28" borderId="0" applyNumberFormat="0" applyBorder="0" applyAlignment="0" applyProtection="0">
      <alignment vertical="center"/>
    </xf>
    <xf numFmtId="0" fontId="54" fillId="0" borderId="51" applyNumberFormat="0" applyFill="0" applyAlignment="0" applyProtection="0">
      <alignment vertical="center"/>
    </xf>
    <xf numFmtId="0" fontId="47" fillId="30" borderId="0" applyNumberFormat="0" applyBorder="0" applyAlignment="0" applyProtection="0">
      <alignment vertical="center"/>
    </xf>
    <xf numFmtId="0" fontId="13" fillId="28" borderId="0" applyNumberFormat="0" applyBorder="0" applyAlignment="0" applyProtection="0">
      <alignment vertical="center"/>
    </xf>
    <xf numFmtId="0" fontId="51" fillId="19" borderId="0" applyNumberFormat="0" applyBorder="0" applyAlignment="0" applyProtection="0">
      <alignment vertical="center"/>
    </xf>
    <xf numFmtId="0" fontId="13" fillId="21" borderId="0" applyNumberFormat="0" applyBorder="0" applyAlignment="0" applyProtection="0">
      <alignment vertical="center"/>
    </xf>
    <xf numFmtId="0" fontId="32" fillId="0" borderId="0"/>
    <xf numFmtId="0" fontId="52" fillId="21" borderId="0" applyNumberFormat="0" applyBorder="0" applyAlignment="0" applyProtection="0">
      <alignment vertical="center"/>
    </xf>
    <xf numFmtId="0" fontId="47" fillId="30"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13" fillId="21" borderId="0" applyNumberFormat="0" applyBorder="0" applyAlignment="0" applyProtection="0">
      <alignment vertical="center"/>
    </xf>
    <xf numFmtId="0" fontId="51" fillId="19" borderId="0" applyNumberFormat="0" applyBorder="0" applyAlignment="0" applyProtection="0">
      <alignment vertical="center"/>
    </xf>
    <xf numFmtId="0" fontId="47" fillId="30" borderId="0" applyNumberFormat="0" applyBorder="0" applyAlignment="0" applyProtection="0">
      <alignment vertical="center"/>
    </xf>
    <xf numFmtId="0" fontId="13" fillId="2" borderId="0" applyNumberFormat="0" applyBorder="0" applyAlignment="0" applyProtection="0">
      <alignment vertical="center"/>
    </xf>
    <xf numFmtId="0" fontId="13" fillId="2" borderId="0" applyNumberFormat="0" applyBorder="0" applyAlignment="0" applyProtection="0">
      <alignment vertical="center"/>
    </xf>
    <xf numFmtId="0" fontId="51" fillId="21" borderId="0" applyNumberFormat="0" applyBorder="0" applyAlignment="0" applyProtection="0">
      <alignment vertical="center"/>
    </xf>
    <xf numFmtId="0" fontId="13" fillId="55"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47" fillId="25" borderId="0" applyNumberFormat="0" applyBorder="0" applyAlignment="0" applyProtection="0">
      <alignment vertical="center"/>
    </xf>
    <xf numFmtId="0" fontId="51" fillId="19" borderId="0" applyNumberFormat="0" applyBorder="0" applyAlignment="0" applyProtection="0">
      <alignment vertical="center"/>
    </xf>
    <xf numFmtId="0" fontId="13" fillId="55" borderId="0" applyNumberFormat="0" applyBorder="0" applyAlignment="0" applyProtection="0">
      <alignment vertical="center"/>
    </xf>
    <xf numFmtId="0" fontId="13" fillId="25" borderId="0" applyNumberFormat="0" applyBorder="0" applyAlignment="0" applyProtection="0">
      <alignment vertical="center"/>
    </xf>
    <xf numFmtId="0" fontId="13" fillId="3"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18" fillId="11" borderId="0" applyNumberFormat="0" applyBorder="0" applyAlignment="0" applyProtection="0"/>
    <xf numFmtId="0" fontId="13" fillId="25" borderId="0" applyNumberFormat="0" applyBorder="0" applyAlignment="0" applyProtection="0">
      <alignment vertical="center"/>
    </xf>
    <xf numFmtId="0" fontId="13" fillId="3" borderId="0" applyNumberFormat="0" applyBorder="0" applyAlignment="0" applyProtection="0">
      <alignment vertical="center"/>
    </xf>
    <xf numFmtId="0" fontId="32" fillId="0" borderId="0"/>
    <xf numFmtId="0" fontId="32" fillId="0" borderId="0"/>
    <xf numFmtId="0" fontId="86" fillId="8"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82" fillId="63" borderId="62" applyNumberFormat="0" applyAlignment="0" applyProtection="0">
      <alignment vertical="center"/>
    </xf>
    <xf numFmtId="0" fontId="18" fillId="11" borderId="0" applyNumberFormat="0" applyBorder="0" applyAlignment="0" applyProtection="0"/>
    <xf numFmtId="0" fontId="13" fillId="25" borderId="0" applyNumberFormat="0" applyBorder="0" applyAlignment="0" applyProtection="0">
      <alignment vertical="center"/>
    </xf>
    <xf numFmtId="0" fontId="55" fillId="25" borderId="52" applyNumberFormat="0" applyAlignment="0" applyProtection="0">
      <alignment vertical="center"/>
    </xf>
    <xf numFmtId="0" fontId="13" fillId="29" borderId="0" applyNumberFormat="0" applyBorder="0" applyAlignment="0" applyProtection="0">
      <alignment vertical="center"/>
    </xf>
    <xf numFmtId="0" fontId="13" fillId="29" borderId="0" applyNumberFormat="0" applyBorder="0" applyAlignment="0" applyProtection="0">
      <alignment vertical="center"/>
    </xf>
    <xf numFmtId="0" fontId="32" fillId="0" borderId="0">
      <alignment vertical="center"/>
    </xf>
    <xf numFmtId="0" fontId="32" fillId="0" borderId="0">
      <alignment vertical="center"/>
    </xf>
    <xf numFmtId="0" fontId="51" fillId="21" borderId="0" applyNumberFormat="0" applyBorder="0" applyAlignment="0" applyProtection="0">
      <alignment vertical="center"/>
    </xf>
    <xf numFmtId="0" fontId="79" fillId="3" borderId="52" applyNumberFormat="0" applyAlignment="0" applyProtection="0">
      <alignment vertical="center"/>
    </xf>
    <xf numFmtId="0" fontId="13" fillId="29" borderId="0" applyNumberFormat="0" applyBorder="0" applyAlignment="0" applyProtection="0">
      <alignment vertical="center"/>
    </xf>
    <xf numFmtId="0" fontId="32" fillId="0" borderId="0" applyNumberFormat="0" applyFont="0" applyFill="0" applyBorder="0" applyAlignment="0" applyProtection="0"/>
    <xf numFmtId="0" fontId="88" fillId="19" borderId="0" applyNumberFormat="0" applyBorder="0" applyAlignment="0" applyProtection="0">
      <alignment vertical="center"/>
    </xf>
    <xf numFmtId="0" fontId="51" fillId="21" borderId="0" applyNumberFormat="0" applyBorder="0" applyAlignment="0" applyProtection="0">
      <alignment vertical="center"/>
    </xf>
    <xf numFmtId="0" fontId="13" fillId="29" borderId="0" applyNumberFormat="0" applyBorder="0" applyAlignment="0" applyProtection="0">
      <alignment vertical="center"/>
    </xf>
    <xf numFmtId="0" fontId="51" fillId="21" borderId="0" applyNumberFormat="0" applyBorder="0" applyAlignment="0" applyProtection="0">
      <alignment vertical="center"/>
    </xf>
    <xf numFmtId="0" fontId="13" fillId="29" borderId="0" applyNumberFormat="0" applyBorder="0" applyAlignment="0" applyProtection="0">
      <alignment vertical="center"/>
    </xf>
    <xf numFmtId="0" fontId="13" fillId="42" borderId="0" applyNumberFormat="0" applyBorder="0" applyAlignment="0" applyProtection="0">
      <alignment vertical="center"/>
    </xf>
    <xf numFmtId="0" fontId="44" fillId="8"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13" fillId="2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47" fillId="30"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13" fillId="29"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47" fillId="31" borderId="0" applyNumberFormat="0" applyBorder="0" applyAlignment="0" applyProtection="0">
      <alignment vertical="center"/>
    </xf>
    <xf numFmtId="0" fontId="13" fillId="2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18" fillId="57" borderId="0" applyNumberFormat="0" applyBorder="0" applyAlignment="0" applyProtection="0"/>
    <xf numFmtId="0" fontId="13" fillId="29" borderId="0" applyNumberFormat="0" applyBorder="0" applyAlignment="0" applyProtection="0">
      <alignment vertical="center"/>
    </xf>
    <xf numFmtId="0" fontId="13" fillId="29" borderId="0" applyNumberFormat="0" applyBorder="0" applyAlignment="0" applyProtection="0">
      <alignment vertical="center"/>
    </xf>
    <xf numFmtId="0" fontId="13" fillId="29" borderId="0" applyNumberFormat="0" applyBorder="0" applyAlignment="0" applyProtection="0">
      <alignment vertical="center"/>
    </xf>
    <xf numFmtId="0" fontId="27" fillId="0" borderId="0">
      <alignment vertical="center"/>
    </xf>
    <xf numFmtId="0" fontId="27" fillId="0" borderId="0">
      <alignment vertical="center"/>
    </xf>
    <xf numFmtId="0" fontId="51" fillId="19" borderId="0" applyNumberFormat="0" applyBorder="0" applyAlignment="0" applyProtection="0">
      <alignment vertical="center"/>
    </xf>
    <xf numFmtId="0" fontId="47" fillId="39" borderId="0" applyNumberFormat="0" applyBorder="0" applyAlignment="0" applyProtection="0">
      <alignment vertical="center"/>
    </xf>
    <xf numFmtId="0" fontId="44" fillId="8" borderId="0" applyNumberFormat="0" applyBorder="0" applyAlignment="0" applyProtection="0">
      <alignment vertical="center"/>
    </xf>
    <xf numFmtId="0" fontId="32" fillId="0" borderId="0"/>
    <xf numFmtId="0" fontId="32" fillId="0" borderId="0"/>
    <xf numFmtId="0" fontId="3" fillId="0" borderId="0">
      <alignment vertical="center"/>
    </xf>
    <xf numFmtId="0" fontId="3" fillId="0" borderId="0">
      <alignment vertical="center"/>
    </xf>
    <xf numFmtId="0" fontId="51" fillId="19" borderId="0" applyNumberFormat="0" applyBorder="0" applyAlignment="0" applyProtection="0">
      <alignment vertical="center"/>
    </xf>
    <xf numFmtId="0" fontId="56" fillId="0" borderId="0" applyNumberFormat="0" applyFill="0" applyBorder="0" applyAlignment="0" applyProtection="0">
      <alignment vertical="center"/>
    </xf>
    <xf numFmtId="0" fontId="13" fillId="29" borderId="0" applyNumberFormat="0" applyBorder="0" applyAlignment="0" applyProtection="0">
      <alignment vertical="center"/>
    </xf>
    <xf numFmtId="0" fontId="32" fillId="0" borderId="0"/>
    <xf numFmtId="0" fontId="32" fillId="0" borderId="0" applyNumberFormat="0" applyFont="0" applyFill="0" applyBorder="0" applyAlignment="0" applyProtection="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13" fillId="26" borderId="0" applyNumberFormat="0" applyBorder="0" applyAlignment="0" applyProtection="0">
      <alignment vertical="center"/>
    </xf>
    <xf numFmtId="0" fontId="51" fillId="19" borderId="0" applyNumberFormat="0" applyBorder="0" applyAlignment="0" applyProtection="0">
      <alignment vertical="center"/>
    </xf>
    <xf numFmtId="0" fontId="13" fillId="26" borderId="0" applyNumberFormat="0" applyBorder="0" applyAlignment="0" applyProtection="0">
      <alignment vertical="center"/>
    </xf>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13" fillId="26" borderId="0" applyNumberFormat="0" applyBorder="0" applyAlignment="0" applyProtection="0">
      <alignment vertical="center"/>
    </xf>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13" fillId="26" borderId="0" applyNumberFormat="0" applyBorder="0" applyAlignment="0" applyProtection="0">
      <alignment vertical="center"/>
    </xf>
    <xf numFmtId="0" fontId="44" fillId="8" borderId="0" applyNumberFormat="0" applyBorder="0" applyAlignment="0" applyProtection="0">
      <alignment vertical="center"/>
    </xf>
    <xf numFmtId="0" fontId="32" fillId="0" borderId="0" applyNumberFormat="0" applyFont="0" applyFill="0" applyBorder="0" applyAlignment="0" applyProtection="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13" fillId="26"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13" fillId="26" borderId="0" applyNumberFormat="0" applyBorder="0" applyAlignment="0" applyProtection="0">
      <alignment vertical="center"/>
    </xf>
    <xf numFmtId="0" fontId="76" fillId="19" borderId="0" applyNumberFormat="0" applyBorder="0" applyAlignment="0" applyProtection="0">
      <alignment vertical="center"/>
    </xf>
    <xf numFmtId="0" fontId="47" fillId="31"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13" fillId="26" borderId="0" applyNumberFormat="0" applyBorder="0" applyAlignment="0" applyProtection="0">
      <alignment vertical="center"/>
    </xf>
    <xf numFmtId="0" fontId="44" fillId="8" borderId="0" applyNumberFormat="0" applyBorder="0" applyAlignment="0" applyProtection="0">
      <alignment vertical="center"/>
    </xf>
    <xf numFmtId="0" fontId="44" fillId="8"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13" fillId="26"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13" fillId="26"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13" fillId="26"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47" fillId="31" borderId="0" applyNumberFormat="0" applyBorder="0" applyAlignment="0" applyProtection="0">
      <alignment vertical="center"/>
    </xf>
    <xf numFmtId="0" fontId="58" fillId="35" borderId="0" applyNumberFormat="0" applyBorder="0" applyAlignment="0" applyProtection="0"/>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6" fillId="0" borderId="0" applyNumberFormat="0" applyFill="0" applyBorder="0" applyAlignment="0" applyProtection="0">
      <alignment vertical="center"/>
    </xf>
    <xf numFmtId="0" fontId="13" fillId="26" borderId="0" applyNumberFormat="0" applyBorder="0" applyAlignment="0" applyProtection="0">
      <alignment vertical="center"/>
    </xf>
    <xf numFmtId="0" fontId="32" fillId="0" borderId="0"/>
    <xf numFmtId="0" fontId="13" fillId="39" borderId="0" applyNumberFormat="0" applyBorder="0" applyAlignment="0" applyProtection="0">
      <alignment vertical="center"/>
    </xf>
    <xf numFmtId="0" fontId="13" fillId="39" borderId="0" applyNumberFormat="0" applyBorder="0" applyAlignment="0" applyProtection="0">
      <alignment vertical="center"/>
    </xf>
    <xf numFmtId="0" fontId="51" fillId="19" borderId="0" applyNumberFormat="0" applyBorder="0" applyAlignment="0" applyProtection="0">
      <alignment vertical="center"/>
    </xf>
    <xf numFmtId="0" fontId="13" fillId="39" borderId="0" applyNumberFormat="0" applyBorder="0" applyAlignment="0" applyProtection="0">
      <alignment vertical="center"/>
    </xf>
    <xf numFmtId="0" fontId="32" fillId="0" borderId="0"/>
    <xf numFmtId="0" fontId="44" fillId="8" borderId="0" applyNumberFormat="0" applyBorder="0" applyAlignment="0" applyProtection="0">
      <alignment vertical="center"/>
    </xf>
    <xf numFmtId="0" fontId="32" fillId="0" borderId="0"/>
    <xf numFmtId="0" fontId="13" fillId="39" borderId="0" applyNumberFormat="0" applyBorder="0" applyAlignment="0" applyProtection="0">
      <alignment vertical="center"/>
    </xf>
    <xf numFmtId="0" fontId="32" fillId="0" borderId="0"/>
    <xf numFmtId="0" fontId="13" fillId="39" borderId="0" applyNumberFormat="0" applyBorder="0" applyAlignment="0" applyProtection="0">
      <alignment vertical="center"/>
    </xf>
    <xf numFmtId="0" fontId="13" fillId="39" borderId="0" applyNumberFormat="0" applyBorder="0" applyAlignment="0" applyProtection="0">
      <alignment vertical="center"/>
    </xf>
    <xf numFmtId="0" fontId="13" fillId="39" borderId="0" applyNumberFormat="0" applyBorder="0" applyAlignment="0" applyProtection="0">
      <alignment vertical="center"/>
    </xf>
    <xf numFmtId="0" fontId="32" fillId="0" borderId="0" applyNumberFormat="0" applyFont="0" applyFill="0" applyBorder="0" applyAlignment="0" applyProtection="0"/>
    <xf numFmtId="0" fontId="32" fillId="0" borderId="0" applyNumberFormat="0" applyFont="0" applyFill="0" applyBorder="0" applyAlignment="0" applyProtection="0"/>
    <xf numFmtId="0" fontId="13" fillId="39" borderId="0" applyNumberFormat="0" applyBorder="0" applyAlignment="0" applyProtection="0">
      <alignment vertical="center"/>
    </xf>
    <xf numFmtId="0" fontId="13" fillId="39" borderId="0" applyNumberFormat="0" applyBorder="0" applyAlignment="0" applyProtection="0">
      <alignment vertical="center"/>
    </xf>
    <xf numFmtId="0" fontId="32" fillId="0" borderId="0" applyNumberFormat="0" applyFont="0" applyFill="0" applyBorder="0" applyAlignment="0" applyProtection="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47" fillId="41" borderId="0" applyNumberFormat="0" applyBorder="0" applyAlignment="0" applyProtection="0">
      <alignment vertical="center"/>
    </xf>
    <xf numFmtId="0" fontId="51" fillId="21" borderId="0" applyNumberFormat="0" applyBorder="0" applyAlignment="0" applyProtection="0">
      <alignment vertical="center"/>
    </xf>
    <xf numFmtId="0" fontId="56" fillId="0" borderId="0" applyNumberFormat="0" applyFill="0" applyBorder="0" applyAlignment="0" applyProtection="0">
      <alignment vertical="center"/>
    </xf>
    <xf numFmtId="0" fontId="13" fillId="39" borderId="0" applyNumberFormat="0" applyBorder="0" applyAlignment="0" applyProtection="0">
      <alignment vertical="center"/>
    </xf>
    <xf numFmtId="0" fontId="32" fillId="0" borderId="0"/>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76" fillId="19" borderId="0" applyNumberFormat="0" applyBorder="0" applyAlignment="0" applyProtection="0">
      <alignment vertical="center"/>
    </xf>
    <xf numFmtId="0" fontId="81" fillId="0" borderId="0"/>
    <xf numFmtId="0" fontId="13" fillId="21" borderId="0" applyNumberFormat="0" applyBorder="0" applyAlignment="0" applyProtection="0">
      <alignment vertical="center"/>
    </xf>
    <xf numFmtId="0" fontId="44" fillId="8"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13" fillId="21" borderId="0" applyNumberFormat="0" applyBorder="0" applyAlignment="0" applyProtection="0">
      <alignment vertical="center"/>
    </xf>
    <xf numFmtId="0" fontId="32" fillId="0" borderId="0" applyNumberFormat="0" applyFont="0" applyFill="0" applyBorder="0" applyAlignment="0" applyProtection="0"/>
    <xf numFmtId="0" fontId="13" fillId="21" borderId="0" applyNumberFormat="0" applyBorder="0" applyAlignment="0" applyProtection="0">
      <alignment vertical="center"/>
    </xf>
    <xf numFmtId="0" fontId="32" fillId="0" borderId="0" applyNumberFormat="0" applyFont="0" applyFill="0" applyBorder="0" applyAlignment="0" applyProtection="0"/>
    <xf numFmtId="0" fontId="51" fillId="19" borderId="0" applyNumberFormat="0" applyBorder="0" applyAlignment="0" applyProtection="0">
      <alignment vertical="center"/>
    </xf>
    <xf numFmtId="0" fontId="13" fillId="55"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13" fillId="21" borderId="0" applyNumberFormat="0" applyBorder="0" applyAlignment="0" applyProtection="0">
      <alignment vertical="center"/>
    </xf>
    <xf numFmtId="0" fontId="32" fillId="0" borderId="0"/>
    <xf numFmtId="0" fontId="13" fillId="21" borderId="0" applyNumberFormat="0" applyBorder="0" applyAlignment="0" applyProtection="0">
      <alignment vertical="center"/>
    </xf>
    <xf numFmtId="0" fontId="51" fillId="19" borderId="0" applyNumberFormat="0" applyBorder="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32" fillId="0" borderId="0"/>
    <xf numFmtId="0" fontId="18" fillId="46" borderId="0" applyNumberFormat="0" applyBorder="0" applyAlignment="0" applyProtection="0"/>
    <xf numFmtId="0" fontId="46" fillId="66" borderId="0" applyNumberFormat="0" applyBorder="0" applyAlignment="0" applyProtection="0"/>
    <xf numFmtId="0" fontId="13" fillId="21" borderId="0" applyNumberFormat="0" applyBorder="0" applyAlignment="0" applyProtection="0">
      <alignment vertical="center"/>
    </xf>
    <xf numFmtId="0" fontId="47" fillId="54" borderId="0" applyNumberFormat="0" applyBorder="0" applyAlignment="0" applyProtection="0">
      <alignment vertical="center"/>
    </xf>
    <xf numFmtId="0" fontId="13" fillId="21"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13" fillId="21" borderId="0" applyNumberFormat="0" applyBorder="0" applyAlignment="0" applyProtection="0">
      <alignment vertical="center"/>
    </xf>
    <xf numFmtId="0" fontId="47" fillId="30" borderId="0" applyNumberFormat="0" applyBorder="0" applyAlignment="0" applyProtection="0">
      <alignment vertical="center"/>
    </xf>
    <xf numFmtId="0" fontId="51" fillId="21" borderId="0" applyNumberFormat="0" applyBorder="0" applyAlignment="0" applyProtection="0">
      <alignment vertical="center"/>
    </xf>
    <xf numFmtId="0" fontId="13" fillId="21" borderId="0" applyNumberFormat="0" applyBorder="0" applyAlignment="0" applyProtection="0">
      <alignment vertical="center"/>
    </xf>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13" fillId="21" borderId="0" applyNumberFormat="0" applyBorder="0" applyAlignment="0" applyProtection="0">
      <alignment vertical="center"/>
    </xf>
    <xf numFmtId="0" fontId="32" fillId="0" borderId="0"/>
    <xf numFmtId="0" fontId="13" fillId="29" borderId="0" applyNumberFormat="0" applyBorder="0" applyAlignment="0" applyProtection="0">
      <alignment vertical="center"/>
    </xf>
    <xf numFmtId="0" fontId="44" fillId="8" borderId="0" applyNumberFormat="0" applyBorder="0" applyAlignment="0" applyProtection="0">
      <alignment vertical="center"/>
    </xf>
    <xf numFmtId="0" fontId="32" fillId="0" borderId="0" applyNumberFormat="0" applyFont="0" applyFill="0" applyBorder="0" applyAlignment="0" applyProtection="0"/>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13" fillId="21" borderId="0" applyNumberFormat="0" applyBorder="0" applyAlignment="0" applyProtection="0">
      <alignment vertical="center"/>
    </xf>
    <xf numFmtId="0" fontId="13" fillId="29" borderId="0" applyNumberFormat="0" applyBorder="0" applyAlignment="0" applyProtection="0">
      <alignment vertical="center"/>
    </xf>
    <xf numFmtId="0" fontId="32" fillId="0" borderId="0"/>
    <xf numFmtId="0" fontId="47" fillId="41"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13" fillId="29" borderId="0" applyNumberFormat="0" applyBorder="0" applyAlignment="0" applyProtection="0">
      <alignment vertical="center"/>
    </xf>
    <xf numFmtId="0" fontId="51" fillId="21" borderId="0" applyNumberFormat="0" applyBorder="0" applyAlignment="0" applyProtection="0">
      <alignment vertical="center"/>
    </xf>
    <xf numFmtId="0" fontId="13" fillId="29" borderId="0" applyNumberFormat="0" applyBorder="0" applyAlignment="0" applyProtection="0">
      <alignment vertical="center"/>
    </xf>
    <xf numFmtId="0" fontId="51" fillId="21" borderId="0" applyNumberFormat="0" applyBorder="0" applyAlignment="0" applyProtection="0">
      <alignment vertical="center"/>
    </xf>
    <xf numFmtId="0" fontId="13" fillId="29" borderId="0" applyNumberFormat="0" applyBorder="0" applyAlignment="0" applyProtection="0">
      <alignment vertical="center"/>
    </xf>
    <xf numFmtId="0" fontId="44" fillId="8" borderId="0" applyNumberFormat="0" applyBorder="0" applyAlignment="0" applyProtection="0">
      <alignment vertical="center"/>
    </xf>
    <xf numFmtId="0" fontId="32" fillId="0" borderId="0"/>
    <xf numFmtId="0" fontId="32" fillId="0" borderId="0"/>
    <xf numFmtId="0" fontId="51" fillId="21" borderId="0" applyNumberFormat="0" applyBorder="0" applyAlignment="0" applyProtection="0">
      <alignment vertical="center"/>
    </xf>
    <xf numFmtId="0" fontId="58" fillId="19" borderId="0" applyNumberFormat="0" applyBorder="0" applyAlignment="0" applyProtection="0"/>
    <xf numFmtId="0" fontId="51" fillId="21" borderId="0" applyNumberFormat="0" applyBorder="0" applyAlignment="0" applyProtection="0">
      <alignment vertical="center"/>
    </xf>
    <xf numFmtId="0" fontId="13" fillId="29"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13" fillId="29" borderId="0" applyNumberFormat="0" applyBorder="0" applyAlignment="0" applyProtection="0">
      <alignment vertical="center"/>
    </xf>
    <xf numFmtId="0" fontId="32" fillId="0" borderId="0"/>
    <xf numFmtId="0" fontId="47" fillId="41"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32" fillId="0" borderId="0"/>
    <xf numFmtId="0" fontId="13" fillId="29" borderId="0" applyNumberFormat="0" applyBorder="0" applyAlignment="0" applyProtection="0">
      <alignment vertical="center"/>
    </xf>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32" fillId="0" borderId="0"/>
    <xf numFmtId="0" fontId="13" fillId="29" borderId="0" applyNumberFormat="0" applyBorder="0" applyAlignment="0" applyProtection="0">
      <alignment vertical="center"/>
    </xf>
    <xf numFmtId="0" fontId="32" fillId="0" borderId="0"/>
    <xf numFmtId="0" fontId="13" fillId="29" borderId="0" applyNumberFormat="0" applyBorder="0" applyAlignment="0" applyProtection="0">
      <alignment vertical="center"/>
    </xf>
    <xf numFmtId="0" fontId="13" fillId="29" borderId="0" applyNumberFormat="0" applyBorder="0" applyAlignment="0" applyProtection="0">
      <alignment vertical="center"/>
    </xf>
    <xf numFmtId="0" fontId="32" fillId="0" borderId="0" applyNumberFormat="0" applyFont="0" applyFill="0" applyBorder="0" applyAlignment="0" applyProtection="0"/>
    <xf numFmtId="0" fontId="83" fillId="27"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44" fillId="8" borderId="0" applyNumberFormat="0" applyBorder="0" applyAlignment="0" applyProtection="0">
      <alignment vertical="center"/>
    </xf>
    <xf numFmtId="0" fontId="13" fillId="29" borderId="0" applyNumberFormat="0" applyBorder="0" applyAlignment="0" applyProtection="0">
      <alignment vertical="center"/>
    </xf>
    <xf numFmtId="0" fontId="13" fillId="55"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13" fillId="55" borderId="0" applyNumberFormat="0" applyBorder="0" applyAlignment="0" applyProtection="0">
      <alignment vertical="center"/>
    </xf>
    <xf numFmtId="0" fontId="47" fillId="54" borderId="0" applyNumberFormat="0" applyBorder="0" applyAlignment="0" applyProtection="0">
      <alignment vertical="center"/>
    </xf>
    <xf numFmtId="0" fontId="51" fillId="19" borderId="0" applyNumberFormat="0" applyBorder="0" applyAlignment="0" applyProtection="0">
      <alignment vertical="center"/>
    </xf>
    <xf numFmtId="0" fontId="32" fillId="0" borderId="0"/>
    <xf numFmtId="0" fontId="13" fillId="55" borderId="0" applyNumberFormat="0" applyBorder="0" applyAlignment="0" applyProtection="0">
      <alignment vertical="center"/>
    </xf>
    <xf numFmtId="0" fontId="32" fillId="0" borderId="0"/>
    <xf numFmtId="0" fontId="44" fillId="8" borderId="0" applyNumberFormat="0" applyBorder="0" applyAlignment="0" applyProtection="0">
      <alignment vertical="center"/>
    </xf>
    <xf numFmtId="0" fontId="13" fillId="55" borderId="0" applyNumberFormat="0" applyBorder="0" applyAlignment="0" applyProtection="0">
      <alignment vertical="center"/>
    </xf>
    <xf numFmtId="0" fontId="46" fillId="66" borderId="0" applyNumberFormat="0" applyBorder="0" applyAlignment="0" applyProtection="0"/>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13" fillId="3"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13" fillId="55" borderId="0" applyNumberFormat="0" applyBorder="0" applyAlignment="0" applyProtection="0">
      <alignment vertical="center"/>
    </xf>
    <xf numFmtId="0" fontId="32" fillId="0" borderId="0" applyNumberFormat="0" applyFont="0" applyFill="0" applyBorder="0" applyAlignment="0" applyProtection="0"/>
    <xf numFmtId="0" fontId="32" fillId="0" borderId="0"/>
    <xf numFmtId="0" fontId="32" fillId="0" borderId="0"/>
    <xf numFmtId="0" fontId="32" fillId="0" borderId="0"/>
    <xf numFmtId="0" fontId="32" fillId="0" borderId="0"/>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44" fillId="8" borderId="0" applyNumberFormat="0" applyBorder="0" applyAlignment="0" applyProtection="0">
      <alignment vertical="center"/>
    </xf>
    <xf numFmtId="0" fontId="18" fillId="11" borderId="0" applyNumberFormat="0" applyBorder="0" applyAlignment="0" applyProtection="0"/>
    <xf numFmtId="0" fontId="13" fillId="55" borderId="0" applyNumberFormat="0" applyBorder="0" applyAlignment="0" applyProtection="0">
      <alignment vertical="center"/>
    </xf>
    <xf numFmtId="0" fontId="32" fillId="0" borderId="0"/>
    <xf numFmtId="0" fontId="32" fillId="0" borderId="0"/>
    <xf numFmtId="0" fontId="51" fillId="21" borderId="0" applyNumberFormat="0" applyBorder="0" applyAlignment="0" applyProtection="0">
      <alignment vertical="center"/>
    </xf>
    <xf numFmtId="0" fontId="13" fillId="29" borderId="0" applyNumberFormat="0" applyBorder="0" applyAlignment="0" applyProtection="0">
      <alignment vertical="center"/>
    </xf>
    <xf numFmtId="0" fontId="51" fillId="21" borderId="0" applyNumberFormat="0" applyBorder="0" applyAlignment="0" applyProtection="0">
      <alignment vertical="center"/>
    </xf>
    <xf numFmtId="0" fontId="13" fillId="29" borderId="0" applyNumberFormat="0" applyBorder="0" applyAlignment="0" applyProtection="0">
      <alignment vertical="center"/>
    </xf>
    <xf numFmtId="0" fontId="58" fillId="35" borderId="0" applyNumberFormat="0" applyBorder="0" applyAlignment="0" applyProtection="0"/>
    <xf numFmtId="0" fontId="13" fillId="3" borderId="0" applyNumberFormat="0" applyBorder="0" applyAlignment="0" applyProtection="0">
      <alignment vertical="center"/>
    </xf>
    <xf numFmtId="0" fontId="32" fillId="0" borderId="0"/>
    <xf numFmtId="0" fontId="13" fillId="3" borderId="0" applyNumberFormat="0" applyBorder="0" applyAlignment="0" applyProtection="0">
      <alignment vertical="center"/>
    </xf>
    <xf numFmtId="0" fontId="51" fillId="21" borderId="0" applyNumberFormat="0" applyBorder="0" applyAlignment="0" applyProtection="0">
      <alignment vertical="center"/>
    </xf>
    <xf numFmtId="0" fontId="13" fillId="3"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13" fillId="3" borderId="0" applyNumberFormat="0" applyBorder="0" applyAlignment="0" applyProtection="0">
      <alignment vertical="center"/>
    </xf>
    <xf numFmtId="0" fontId="32" fillId="0" borderId="0"/>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51" fillId="19" borderId="0" applyNumberFormat="0" applyBorder="0" applyAlignment="0" applyProtection="0">
      <alignment vertical="center"/>
    </xf>
    <xf numFmtId="0" fontId="13" fillId="26" borderId="0" applyNumberFormat="0" applyBorder="0" applyAlignment="0" applyProtection="0">
      <alignment vertical="center"/>
    </xf>
    <xf numFmtId="0" fontId="32" fillId="0" borderId="0"/>
    <xf numFmtId="0" fontId="13" fillId="26" borderId="0" applyNumberFormat="0" applyBorder="0" applyAlignment="0" applyProtection="0">
      <alignment vertical="center"/>
    </xf>
    <xf numFmtId="0" fontId="13" fillId="26" borderId="0" applyNumberFormat="0" applyBorder="0" applyAlignment="0" applyProtection="0">
      <alignment vertical="center"/>
    </xf>
    <xf numFmtId="0" fontId="13" fillId="26" borderId="0" applyNumberFormat="0" applyBorder="0" applyAlignment="0" applyProtection="0">
      <alignment vertical="center"/>
    </xf>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18" fillId="57" borderId="0" applyNumberFormat="0" applyBorder="0" applyAlignment="0" applyProtection="0"/>
    <xf numFmtId="0" fontId="13" fillId="26"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13" fillId="26" borderId="0" applyNumberFormat="0" applyBorder="0" applyAlignment="0" applyProtection="0">
      <alignment vertical="center"/>
    </xf>
    <xf numFmtId="0" fontId="76" fillId="19" borderId="0" applyNumberFormat="0" applyBorder="0" applyAlignment="0" applyProtection="0">
      <alignment vertical="center"/>
    </xf>
    <xf numFmtId="0" fontId="51" fillId="21" borderId="0" applyNumberFormat="0" applyBorder="0" applyAlignment="0" applyProtection="0">
      <alignment vertical="center"/>
    </xf>
    <xf numFmtId="0" fontId="13" fillId="42"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13" fillId="42" borderId="0" applyNumberFormat="0" applyBorder="0" applyAlignment="0" applyProtection="0">
      <alignment vertical="center"/>
    </xf>
    <xf numFmtId="0" fontId="13" fillId="42" borderId="0" applyNumberFormat="0" applyBorder="0" applyAlignment="0" applyProtection="0">
      <alignment vertical="center"/>
    </xf>
    <xf numFmtId="0" fontId="13" fillId="42" borderId="0" applyNumberFormat="0" applyBorder="0" applyAlignment="0" applyProtection="0">
      <alignment vertical="center"/>
    </xf>
    <xf numFmtId="0" fontId="13" fillId="42" borderId="0" applyNumberFormat="0" applyBorder="0" applyAlignment="0" applyProtection="0">
      <alignment vertical="center"/>
    </xf>
    <xf numFmtId="0" fontId="13" fillId="42"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13" fillId="21"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13" fillId="3"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13" fillId="3" borderId="0" applyNumberFormat="0" applyBorder="0" applyAlignment="0" applyProtection="0">
      <alignment vertical="center"/>
    </xf>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13" fillId="3" borderId="0" applyNumberFormat="0" applyBorder="0" applyAlignment="0" applyProtection="0">
      <alignment vertical="center"/>
    </xf>
    <xf numFmtId="0" fontId="51" fillId="19"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32" fillId="0" borderId="0" applyNumberFormat="0" applyFont="0" applyFill="0" applyBorder="0" applyAlignment="0" applyProtection="0"/>
    <xf numFmtId="0" fontId="51" fillId="19" borderId="0" applyNumberFormat="0" applyBorder="0" applyAlignment="0" applyProtection="0">
      <alignment vertical="center"/>
    </xf>
    <xf numFmtId="0" fontId="13" fillId="29" borderId="0" applyNumberFormat="0" applyBorder="0" applyAlignment="0" applyProtection="0">
      <alignment vertical="center"/>
    </xf>
    <xf numFmtId="0" fontId="51" fillId="19" borderId="0" applyNumberFormat="0" applyBorder="0" applyAlignment="0" applyProtection="0">
      <alignment vertical="center"/>
    </xf>
    <xf numFmtId="0" fontId="13" fillId="29" borderId="0" applyNumberFormat="0" applyBorder="0" applyAlignment="0" applyProtection="0">
      <alignment vertical="center"/>
    </xf>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58" fillId="40" borderId="0" applyNumberFormat="0" applyBorder="0" applyAlignment="0" applyProtection="0"/>
    <xf numFmtId="0" fontId="47" fillId="41" borderId="0" applyNumberFormat="0" applyBorder="0" applyAlignment="0" applyProtection="0">
      <alignment vertical="center"/>
    </xf>
    <xf numFmtId="0" fontId="44" fillId="8" borderId="0" applyNumberFormat="0" applyBorder="0" applyAlignment="0" applyProtection="0">
      <alignment vertical="center"/>
    </xf>
    <xf numFmtId="0" fontId="32" fillId="0" borderId="0"/>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13" fillId="29" borderId="0" applyNumberFormat="0" applyBorder="0" applyAlignment="0" applyProtection="0">
      <alignment vertical="center"/>
    </xf>
    <xf numFmtId="0" fontId="51" fillId="19" borderId="0" applyNumberFormat="0" applyBorder="0" applyAlignment="0" applyProtection="0">
      <alignment vertical="center"/>
    </xf>
    <xf numFmtId="0" fontId="13" fillId="55" borderId="0" applyNumberFormat="0" applyBorder="0" applyAlignment="0" applyProtection="0">
      <alignment vertical="center"/>
    </xf>
    <xf numFmtId="0" fontId="51" fillId="19" borderId="0" applyNumberFormat="0" applyBorder="0" applyAlignment="0" applyProtection="0">
      <alignment vertical="center"/>
    </xf>
    <xf numFmtId="0" fontId="47" fillId="26" borderId="0" applyNumberFormat="0" applyBorder="0" applyAlignment="0" applyProtection="0">
      <alignment vertical="center"/>
    </xf>
    <xf numFmtId="0" fontId="32" fillId="0" borderId="0"/>
    <xf numFmtId="0" fontId="32" fillId="0" borderId="0"/>
    <xf numFmtId="0" fontId="13" fillId="25" borderId="0" applyNumberFormat="0" applyBorder="0" applyAlignment="0" applyProtection="0">
      <alignment vertical="center"/>
    </xf>
    <xf numFmtId="0" fontId="32" fillId="0" borderId="0" applyNumberFormat="0" applyFont="0" applyFill="0" applyBorder="0" applyAlignment="0" applyProtection="0"/>
    <xf numFmtId="0" fontId="13" fillId="25" borderId="0" applyNumberFormat="0" applyBorder="0" applyAlignment="0" applyProtection="0">
      <alignment vertical="center"/>
    </xf>
    <xf numFmtId="0" fontId="32" fillId="0" borderId="0"/>
    <xf numFmtId="0" fontId="32" fillId="0" borderId="0"/>
    <xf numFmtId="0" fontId="51" fillId="19" borderId="0" applyNumberFormat="0" applyBorder="0" applyAlignment="0" applyProtection="0">
      <alignment vertical="center"/>
    </xf>
    <xf numFmtId="0" fontId="13" fillId="25" borderId="0" applyNumberFormat="0" applyBorder="0" applyAlignment="0" applyProtection="0">
      <alignment vertical="center"/>
    </xf>
    <xf numFmtId="0" fontId="13" fillId="25" borderId="0" applyNumberFormat="0" applyBorder="0" applyAlignment="0" applyProtection="0">
      <alignment vertical="center"/>
    </xf>
    <xf numFmtId="0" fontId="32" fillId="0" borderId="0"/>
    <xf numFmtId="0" fontId="32" fillId="0" borderId="0"/>
    <xf numFmtId="0" fontId="13" fillId="25" borderId="0" applyNumberFormat="0" applyBorder="0" applyAlignment="0" applyProtection="0">
      <alignment vertical="center"/>
    </xf>
    <xf numFmtId="0" fontId="47" fillId="3" borderId="0" applyNumberFormat="0" applyBorder="0" applyAlignment="0" applyProtection="0">
      <alignment vertical="center"/>
    </xf>
    <xf numFmtId="0" fontId="32" fillId="0" borderId="0"/>
    <xf numFmtId="0" fontId="47" fillId="54" borderId="0" applyNumberFormat="0" applyBorder="0" applyAlignment="0" applyProtection="0">
      <alignment vertical="center"/>
    </xf>
    <xf numFmtId="0" fontId="44" fillId="8" borderId="0" applyNumberFormat="0" applyBorder="0" applyAlignment="0" applyProtection="0">
      <alignment vertical="center"/>
    </xf>
    <xf numFmtId="0" fontId="32" fillId="0" borderId="0"/>
    <xf numFmtId="0" fontId="47" fillId="54"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1" fillId="19" borderId="0" applyNumberFormat="0" applyBorder="0" applyAlignment="0" applyProtection="0">
      <alignment vertical="center"/>
    </xf>
    <xf numFmtId="0" fontId="18" fillId="57" borderId="0" applyNumberFormat="0" applyBorder="0" applyAlignment="0" applyProtection="0"/>
    <xf numFmtId="0" fontId="32" fillId="0" borderId="0" applyNumberFormat="0" applyFont="0" applyFill="0" applyBorder="0" applyAlignment="0" applyProtection="0"/>
    <xf numFmtId="0" fontId="47" fillId="54" borderId="0" applyNumberFormat="0" applyBorder="0" applyAlignment="0" applyProtection="0">
      <alignment vertical="center"/>
    </xf>
    <xf numFmtId="0" fontId="47" fillId="41" borderId="0" applyNumberFormat="0" applyBorder="0" applyAlignment="0" applyProtection="0">
      <alignment vertical="center"/>
    </xf>
    <xf numFmtId="0" fontId="32" fillId="0" borderId="0"/>
    <xf numFmtId="0" fontId="32" fillId="0" borderId="0"/>
    <xf numFmtId="0" fontId="51" fillId="19" borderId="0" applyNumberFormat="0" applyBorder="0" applyAlignment="0" applyProtection="0">
      <alignment vertical="center"/>
    </xf>
    <xf numFmtId="0" fontId="47" fillId="54" borderId="0" applyNumberFormat="0" applyBorder="0" applyAlignment="0" applyProtection="0">
      <alignment vertical="center"/>
    </xf>
    <xf numFmtId="0" fontId="32" fillId="0" borderId="0"/>
    <xf numFmtId="0" fontId="32" fillId="0" borderId="0" applyNumberFormat="0" applyFont="0" applyFill="0" applyBorder="0" applyAlignment="0" applyProtection="0"/>
    <xf numFmtId="0" fontId="32" fillId="0" borderId="0" applyNumberFormat="0" applyFont="0" applyFill="0" applyBorder="0" applyAlignment="0" applyProtection="0"/>
    <xf numFmtId="0" fontId="44" fillId="27" borderId="0" applyNumberFormat="0" applyBorder="0" applyAlignment="0" applyProtection="0">
      <alignment vertical="center"/>
    </xf>
    <xf numFmtId="0" fontId="52" fillId="21" borderId="0" applyNumberFormat="0" applyBorder="0" applyAlignment="0" applyProtection="0">
      <alignment vertical="center"/>
    </xf>
    <xf numFmtId="0" fontId="46" fillId="66" borderId="0" applyNumberFormat="0" applyBorder="0" applyAlignment="0" applyProtection="0"/>
    <xf numFmtId="0" fontId="47" fillId="26" borderId="0" applyNumberFormat="0" applyBorder="0" applyAlignment="0" applyProtection="0">
      <alignment vertical="center"/>
    </xf>
    <xf numFmtId="0" fontId="47" fillId="26" borderId="0" applyNumberFormat="0" applyBorder="0" applyAlignment="0" applyProtection="0">
      <alignment vertical="center"/>
    </xf>
    <xf numFmtId="0" fontId="44" fillId="27" borderId="0" applyNumberFormat="0" applyBorder="0" applyAlignment="0" applyProtection="0">
      <alignment vertical="center"/>
    </xf>
    <xf numFmtId="0" fontId="32" fillId="0" borderId="0"/>
    <xf numFmtId="0" fontId="32" fillId="0" borderId="0"/>
    <xf numFmtId="0" fontId="51" fillId="19" borderId="0" applyNumberFormat="0" applyBorder="0" applyAlignment="0" applyProtection="0">
      <alignment vertical="center"/>
    </xf>
    <xf numFmtId="0" fontId="47" fillId="31" borderId="0" applyNumberFormat="0" applyBorder="0" applyAlignment="0" applyProtection="0">
      <alignment vertical="center"/>
    </xf>
    <xf numFmtId="0" fontId="32" fillId="0" borderId="0" applyNumberFormat="0" applyFont="0" applyFill="0" applyBorder="0" applyAlignment="0" applyProtection="0"/>
    <xf numFmtId="0" fontId="47" fillId="26" borderId="0" applyNumberFormat="0" applyBorder="0" applyAlignment="0" applyProtection="0">
      <alignment vertical="center"/>
    </xf>
    <xf numFmtId="0" fontId="47" fillId="26" borderId="0" applyNumberFormat="0" applyBorder="0" applyAlignment="0" applyProtection="0">
      <alignment vertical="center"/>
    </xf>
    <xf numFmtId="0" fontId="32" fillId="0" borderId="0"/>
    <xf numFmtId="0" fontId="47" fillId="26" borderId="0" applyNumberFormat="0" applyBorder="0" applyAlignment="0" applyProtection="0">
      <alignment vertical="center"/>
    </xf>
    <xf numFmtId="0" fontId="47" fillId="41" borderId="0" applyNumberFormat="0" applyBorder="0" applyAlignment="0" applyProtection="0">
      <alignment vertical="center"/>
    </xf>
    <xf numFmtId="0" fontId="47" fillId="41" borderId="0" applyNumberFormat="0" applyBorder="0" applyAlignment="0" applyProtection="0">
      <alignment vertical="center"/>
    </xf>
    <xf numFmtId="0" fontId="32" fillId="0" borderId="0" applyNumberFormat="0" applyFont="0" applyFill="0" applyBorder="0" applyAlignment="0" applyProtection="0"/>
    <xf numFmtId="0" fontId="47" fillId="26" borderId="0" applyNumberFormat="0" applyBorder="0" applyAlignment="0" applyProtection="0">
      <alignment vertical="center"/>
    </xf>
    <xf numFmtId="0" fontId="47" fillId="26" borderId="0" applyNumberFormat="0" applyBorder="0" applyAlignment="0" applyProtection="0">
      <alignment vertical="center"/>
    </xf>
    <xf numFmtId="0" fontId="44" fillId="27" borderId="0" applyNumberFormat="0" applyBorder="0" applyAlignment="0" applyProtection="0">
      <alignment vertical="center"/>
    </xf>
    <xf numFmtId="0" fontId="32" fillId="0" borderId="0" applyNumberFormat="0" applyFont="0" applyFill="0" applyBorder="0" applyAlignment="0" applyProtection="0"/>
    <xf numFmtId="0" fontId="32" fillId="0" borderId="0"/>
    <xf numFmtId="0" fontId="76" fillId="19" borderId="0" applyNumberFormat="0" applyBorder="0" applyAlignment="0" applyProtection="0">
      <alignment vertical="center"/>
    </xf>
    <xf numFmtId="0" fontId="51" fillId="19" borderId="0" applyNumberFormat="0" applyBorder="0" applyAlignment="0" applyProtection="0">
      <alignment vertical="center"/>
    </xf>
    <xf numFmtId="0" fontId="47" fillId="26" borderId="0" applyNumberFormat="0" applyBorder="0" applyAlignment="0" applyProtection="0">
      <alignment vertical="center"/>
    </xf>
    <xf numFmtId="0" fontId="32" fillId="0" borderId="0"/>
    <xf numFmtId="0" fontId="44" fillId="27"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47" fillId="26" borderId="0" applyNumberFormat="0" applyBorder="0" applyAlignment="0" applyProtection="0">
      <alignment vertical="center"/>
    </xf>
    <xf numFmtId="0" fontId="51" fillId="19" borderId="0" applyNumberFormat="0" applyBorder="0" applyAlignment="0" applyProtection="0">
      <alignment vertical="center"/>
    </xf>
    <xf numFmtId="0" fontId="47" fillId="39" borderId="0" applyNumberFormat="0" applyBorder="0" applyAlignment="0" applyProtection="0">
      <alignment vertical="center"/>
    </xf>
    <xf numFmtId="0" fontId="51" fillId="21" borderId="0" applyNumberFormat="0" applyBorder="0" applyAlignment="0" applyProtection="0">
      <alignment vertical="center"/>
    </xf>
    <xf numFmtId="0" fontId="47" fillId="39" borderId="0" applyNumberFormat="0" applyBorder="0" applyAlignment="0" applyProtection="0">
      <alignment vertical="center"/>
    </xf>
    <xf numFmtId="0" fontId="51" fillId="21" borderId="0" applyNumberFormat="0" applyBorder="0" applyAlignment="0" applyProtection="0">
      <alignment vertical="center"/>
    </xf>
    <xf numFmtId="0" fontId="58" fillId="35" borderId="0" applyNumberFormat="0" applyBorder="0" applyAlignment="0" applyProtection="0"/>
    <xf numFmtId="0" fontId="46" fillId="13" borderId="0" applyNumberFormat="0" applyBorder="0" applyAlignment="0" applyProtection="0"/>
    <xf numFmtId="0" fontId="47" fillId="39" borderId="0" applyNumberFormat="0" applyBorder="0" applyAlignment="0" applyProtection="0">
      <alignment vertical="center"/>
    </xf>
    <xf numFmtId="0" fontId="51" fillId="21" borderId="0" applyNumberFormat="0" applyBorder="0" applyAlignment="0" applyProtection="0">
      <alignment vertical="center"/>
    </xf>
    <xf numFmtId="9" fontId="32" fillId="0" borderId="0" applyFont="0" applyFill="0" applyBorder="0" applyAlignment="0" applyProtection="0">
      <alignment vertical="center"/>
    </xf>
    <xf numFmtId="0" fontId="47" fillId="39" borderId="0" applyNumberFormat="0" applyBorder="0" applyAlignment="0" applyProtection="0">
      <alignment vertical="center"/>
    </xf>
    <xf numFmtId="0" fontId="47" fillId="39" borderId="0" applyNumberFormat="0" applyBorder="0" applyAlignment="0" applyProtection="0">
      <alignment vertical="center"/>
    </xf>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47" fillId="39" borderId="0" applyNumberFormat="0" applyBorder="0" applyAlignment="0" applyProtection="0">
      <alignment vertical="center"/>
    </xf>
    <xf numFmtId="0" fontId="47" fillId="39" borderId="0" applyNumberFormat="0" applyBorder="0" applyAlignment="0" applyProtection="0">
      <alignment vertical="center"/>
    </xf>
    <xf numFmtId="0" fontId="32" fillId="0" borderId="0"/>
    <xf numFmtId="0" fontId="44" fillId="27" borderId="0" applyNumberFormat="0" applyBorder="0" applyAlignment="0" applyProtection="0">
      <alignment vertical="center"/>
    </xf>
    <xf numFmtId="0" fontId="32" fillId="0" borderId="0" applyNumberFormat="0" applyFont="0" applyFill="0" applyBorder="0" applyAlignment="0" applyProtection="0"/>
    <xf numFmtId="0" fontId="32" fillId="0" borderId="0"/>
    <xf numFmtId="0" fontId="76" fillId="19" borderId="0" applyNumberFormat="0" applyBorder="0" applyAlignment="0" applyProtection="0">
      <alignment vertical="center"/>
    </xf>
    <xf numFmtId="0" fontId="47" fillId="39" borderId="0" applyNumberFormat="0" applyBorder="0" applyAlignment="0" applyProtection="0">
      <alignment vertical="center"/>
    </xf>
    <xf numFmtId="0" fontId="51" fillId="19" borderId="0" applyNumberFormat="0" applyBorder="0" applyAlignment="0" applyProtection="0">
      <alignment vertical="center"/>
    </xf>
    <xf numFmtId="0" fontId="47" fillId="39" borderId="0" applyNumberFormat="0" applyBorder="0" applyAlignment="0" applyProtection="0">
      <alignment vertical="center"/>
    </xf>
    <xf numFmtId="0" fontId="32" fillId="0" borderId="0"/>
    <xf numFmtId="0" fontId="47" fillId="39" borderId="0" applyNumberFormat="0" applyBorder="0" applyAlignment="0" applyProtection="0">
      <alignment vertical="center"/>
    </xf>
    <xf numFmtId="0" fontId="51" fillId="19" borderId="0" applyNumberFormat="0" applyBorder="0" applyAlignment="0" applyProtection="0">
      <alignment vertical="center"/>
    </xf>
    <xf numFmtId="0" fontId="47" fillId="31" borderId="0" applyNumberFormat="0" applyBorder="0" applyAlignment="0" applyProtection="0">
      <alignment vertical="center"/>
    </xf>
    <xf numFmtId="0" fontId="90" fillId="8" borderId="0" applyNumberFormat="0" applyBorder="0" applyAlignment="0" applyProtection="0">
      <alignment vertical="center"/>
    </xf>
    <xf numFmtId="0" fontId="51" fillId="19" borderId="0" applyNumberFormat="0" applyBorder="0" applyAlignment="0" applyProtection="0">
      <alignment vertical="center"/>
    </xf>
    <xf numFmtId="0" fontId="47" fillId="31" borderId="0" applyNumberFormat="0" applyBorder="0" applyAlignment="0" applyProtection="0">
      <alignment vertical="center"/>
    </xf>
    <xf numFmtId="0" fontId="51" fillId="19" borderId="0" applyNumberFormat="0" applyBorder="0" applyAlignment="0" applyProtection="0">
      <alignment vertical="center"/>
    </xf>
    <xf numFmtId="0" fontId="47" fillId="31" borderId="0" applyNumberFormat="0" applyBorder="0" applyAlignment="0" applyProtection="0">
      <alignment vertical="center"/>
    </xf>
    <xf numFmtId="0" fontId="52" fillId="21" borderId="0" applyNumberFormat="0" applyBorder="0" applyAlignment="0" applyProtection="0">
      <alignment vertical="center"/>
    </xf>
    <xf numFmtId="0" fontId="51" fillId="19" borderId="0" applyNumberFormat="0" applyBorder="0" applyAlignment="0" applyProtection="0">
      <alignment vertical="center"/>
    </xf>
    <xf numFmtId="0" fontId="47" fillId="31" borderId="0" applyNumberFormat="0" applyBorder="0" applyAlignment="0" applyProtection="0">
      <alignment vertical="center"/>
    </xf>
    <xf numFmtId="0" fontId="76" fillId="19" borderId="0" applyNumberFormat="0" applyBorder="0" applyAlignment="0" applyProtection="0">
      <alignment vertical="center"/>
    </xf>
    <xf numFmtId="0" fontId="47" fillId="31" borderId="0" applyNumberFormat="0" applyBorder="0" applyAlignment="0" applyProtection="0">
      <alignment vertical="center"/>
    </xf>
    <xf numFmtId="0" fontId="76" fillId="19" borderId="0" applyNumberFormat="0" applyBorder="0" applyAlignment="0" applyProtection="0">
      <alignment vertical="center"/>
    </xf>
    <xf numFmtId="0" fontId="51" fillId="19" borderId="0" applyNumberFormat="0" applyBorder="0" applyAlignment="0" applyProtection="0">
      <alignment vertical="center"/>
    </xf>
    <xf numFmtId="0" fontId="47" fillId="31"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47" fillId="41" borderId="0" applyNumberFormat="0" applyBorder="0" applyAlignment="0" applyProtection="0">
      <alignment vertical="center"/>
    </xf>
    <xf numFmtId="0" fontId="44" fillId="8" borderId="0" applyNumberFormat="0" applyBorder="0" applyAlignment="0" applyProtection="0">
      <alignment vertical="center"/>
    </xf>
    <xf numFmtId="0" fontId="32" fillId="0" borderId="0"/>
    <xf numFmtId="0" fontId="32" fillId="0" borderId="0"/>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47" fillId="41" borderId="0" applyNumberFormat="0" applyBorder="0" applyAlignment="0" applyProtection="0">
      <alignment vertical="center"/>
    </xf>
    <xf numFmtId="0" fontId="51" fillId="19" borderId="0" applyNumberFormat="0" applyBorder="0" applyAlignment="0" applyProtection="0">
      <alignment vertical="center"/>
    </xf>
    <xf numFmtId="0" fontId="47" fillId="41" borderId="0" applyNumberFormat="0" applyBorder="0" applyAlignment="0" applyProtection="0">
      <alignment vertical="center"/>
    </xf>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4" fillId="0" borderId="51" applyNumberFormat="0" applyFill="0" applyAlignment="0" applyProtection="0">
      <alignment vertical="center"/>
    </xf>
    <xf numFmtId="0" fontId="47" fillId="41" borderId="0" applyNumberFormat="0" applyBorder="0" applyAlignment="0" applyProtection="0">
      <alignment vertical="center"/>
    </xf>
    <xf numFmtId="0" fontId="47" fillId="41" borderId="0" applyNumberFormat="0" applyBorder="0" applyAlignment="0" applyProtection="0">
      <alignment vertical="center"/>
    </xf>
    <xf numFmtId="0" fontId="47" fillId="41" borderId="0" applyNumberFormat="0" applyBorder="0" applyAlignment="0" applyProtection="0">
      <alignment vertical="center"/>
    </xf>
    <xf numFmtId="0" fontId="47" fillId="41" borderId="0" applyNumberFormat="0" applyBorder="0" applyAlignment="0" applyProtection="0">
      <alignment vertical="center"/>
    </xf>
    <xf numFmtId="0" fontId="44" fillId="8"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47" fillId="41" borderId="0" applyNumberFormat="0" applyBorder="0" applyAlignment="0" applyProtection="0">
      <alignment vertical="center"/>
    </xf>
    <xf numFmtId="0" fontId="47" fillId="41" borderId="0" applyNumberFormat="0" applyBorder="0" applyAlignment="0" applyProtection="0">
      <alignment vertical="center"/>
    </xf>
    <xf numFmtId="0" fontId="32" fillId="0" borderId="0" applyNumberFormat="0" applyFont="0" applyFill="0" applyBorder="0" applyAlignment="0" applyProtection="0"/>
    <xf numFmtId="0" fontId="32" fillId="0" borderId="0" applyNumberFormat="0" applyFont="0" applyFill="0" applyBorder="0" applyAlignment="0" applyProtection="0"/>
    <xf numFmtId="0" fontId="51" fillId="21" borderId="0" applyNumberFormat="0" applyBorder="0" applyAlignment="0" applyProtection="0">
      <alignment vertical="center"/>
    </xf>
    <xf numFmtId="0" fontId="47" fillId="41" borderId="0" applyNumberFormat="0" applyBorder="0" applyAlignment="0" applyProtection="0">
      <alignment vertical="center"/>
    </xf>
    <xf numFmtId="0" fontId="51" fillId="19" borderId="0" applyNumberFormat="0" applyBorder="0" applyAlignment="0" applyProtection="0">
      <alignment vertical="center"/>
    </xf>
    <xf numFmtId="0" fontId="47" fillId="30" borderId="0" applyNumberFormat="0" applyBorder="0" applyAlignment="0" applyProtection="0">
      <alignment vertical="center"/>
    </xf>
    <xf numFmtId="0" fontId="32" fillId="0" borderId="0"/>
    <xf numFmtId="0" fontId="27" fillId="0" borderId="0">
      <alignment vertical="center"/>
    </xf>
    <xf numFmtId="0" fontId="27" fillId="0" borderId="0">
      <alignment vertical="center"/>
    </xf>
    <xf numFmtId="0" fontId="32" fillId="0" borderId="0">
      <alignment vertical="center"/>
    </xf>
    <xf numFmtId="0" fontId="51" fillId="19" borderId="0" applyNumberFormat="0" applyBorder="0" applyAlignment="0" applyProtection="0">
      <alignment vertical="center"/>
    </xf>
    <xf numFmtId="0" fontId="65" fillId="0" borderId="0"/>
    <xf numFmtId="0" fontId="47" fillId="30" borderId="0" applyNumberFormat="0" applyBorder="0" applyAlignment="0" applyProtection="0">
      <alignment vertical="center"/>
    </xf>
    <xf numFmtId="0" fontId="32" fillId="0" borderId="0" applyNumberFormat="0" applyFont="0" applyFill="0" applyBorder="0" applyAlignment="0" applyProtection="0"/>
    <xf numFmtId="0" fontId="58" fillId="40" borderId="0" applyNumberFormat="0" applyBorder="0" applyAlignment="0" applyProtection="0"/>
    <xf numFmtId="0" fontId="47" fillId="41" borderId="0" applyNumberFormat="0" applyBorder="0" applyAlignment="0" applyProtection="0">
      <alignment vertical="center"/>
    </xf>
    <xf numFmtId="0" fontId="47" fillId="30" borderId="0" applyNumberFormat="0" applyBorder="0" applyAlignment="0" applyProtection="0">
      <alignment vertical="center"/>
    </xf>
    <xf numFmtId="0" fontId="47" fillId="30" borderId="0" applyNumberFormat="0" applyBorder="0" applyAlignment="0" applyProtection="0">
      <alignment vertical="center"/>
    </xf>
    <xf numFmtId="0" fontId="32" fillId="0" borderId="0" applyNumberFormat="0" applyFont="0" applyFill="0" applyBorder="0" applyAlignment="0" applyProtection="0"/>
    <xf numFmtId="0" fontId="89" fillId="0" borderId="0" applyNumberFormat="0" applyFill="0" applyBorder="0" applyAlignment="0" applyProtection="0">
      <alignment vertical="center"/>
    </xf>
    <xf numFmtId="0" fontId="47" fillId="30" borderId="0" applyNumberFormat="0" applyBorder="0" applyAlignment="0" applyProtection="0">
      <alignment vertical="center"/>
    </xf>
    <xf numFmtId="0" fontId="51" fillId="19" borderId="0" applyNumberFormat="0" applyBorder="0" applyAlignment="0" applyProtection="0">
      <alignment vertical="center"/>
    </xf>
    <xf numFmtId="0" fontId="89" fillId="0" borderId="0" applyNumberFormat="0" applyFill="0" applyBorder="0" applyAlignment="0" applyProtection="0">
      <alignment vertical="center"/>
    </xf>
    <xf numFmtId="0" fontId="47" fillId="30" borderId="0" applyNumberFormat="0" applyBorder="0" applyAlignment="0" applyProtection="0">
      <alignment vertical="center"/>
    </xf>
    <xf numFmtId="0" fontId="51" fillId="19" borderId="0" applyNumberFormat="0" applyBorder="0" applyAlignment="0" applyProtection="0">
      <alignment vertical="center"/>
    </xf>
    <xf numFmtId="0" fontId="47" fillId="30"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47" fillId="30" borderId="0" applyNumberFormat="0" applyBorder="0" applyAlignment="0" applyProtection="0">
      <alignment vertical="center"/>
    </xf>
    <xf numFmtId="0" fontId="47" fillId="41" borderId="0" applyNumberFormat="0" applyBorder="0" applyAlignment="0" applyProtection="0">
      <alignment vertical="center"/>
    </xf>
    <xf numFmtId="0" fontId="47" fillId="41" borderId="0" applyNumberFormat="0" applyBorder="0" applyAlignment="0" applyProtection="0">
      <alignment vertical="center"/>
    </xf>
    <xf numFmtId="0" fontId="44" fillId="8" borderId="0" applyNumberFormat="0" applyBorder="0" applyAlignment="0" applyProtection="0">
      <alignment vertical="center"/>
    </xf>
    <xf numFmtId="0" fontId="51" fillId="21" borderId="0" applyNumberFormat="0" applyBorder="0" applyAlignment="0" applyProtection="0">
      <alignment vertical="center"/>
    </xf>
    <xf numFmtId="0" fontId="47" fillId="26" borderId="0" applyNumberFormat="0" applyBorder="0" applyAlignment="0" applyProtection="0">
      <alignment vertical="center"/>
    </xf>
    <xf numFmtId="0" fontId="47" fillId="42" borderId="0" applyNumberFormat="0" applyBorder="0" applyAlignment="0" applyProtection="0">
      <alignment vertical="center"/>
    </xf>
    <xf numFmtId="0" fontId="44" fillId="8" borderId="0" applyNumberFormat="0" applyBorder="0" applyAlignment="0" applyProtection="0">
      <alignment vertical="center"/>
    </xf>
    <xf numFmtId="0" fontId="47" fillId="42" borderId="0" applyNumberFormat="0" applyBorder="0" applyAlignment="0" applyProtection="0">
      <alignment vertical="center"/>
    </xf>
    <xf numFmtId="0" fontId="44" fillId="8" borderId="0" applyNumberFormat="0" applyBorder="0" applyAlignment="0" applyProtection="0">
      <alignment vertical="center"/>
    </xf>
    <xf numFmtId="0" fontId="32" fillId="0" borderId="0" applyNumberFormat="0" applyFont="0" applyFill="0" applyBorder="0" applyAlignment="0" applyProtection="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47" fillId="3" borderId="0" applyNumberFormat="0" applyBorder="0" applyAlignment="0" applyProtection="0">
      <alignment vertical="center"/>
    </xf>
    <xf numFmtId="0" fontId="32" fillId="0" borderId="0"/>
    <xf numFmtId="0" fontId="32" fillId="0" borderId="0" applyNumberFormat="0" applyFont="0" applyFill="0" applyBorder="0" applyAlignment="0" applyProtection="0"/>
    <xf numFmtId="0" fontId="32" fillId="0" borderId="0"/>
    <xf numFmtId="0" fontId="51" fillId="19" borderId="0" applyNumberFormat="0" applyBorder="0" applyAlignment="0" applyProtection="0">
      <alignment vertical="center"/>
    </xf>
    <xf numFmtId="0" fontId="47" fillId="3" borderId="0" applyNumberFormat="0" applyBorder="0" applyAlignment="0" applyProtection="0">
      <alignment vertical="center"/>
    </xf>
    <xf numFmtId="0" fontId="47" fillId="41" borderId="0" applyNumberFormat="0" applyBorder="0" applyAlignment="0" applyProtection="0">
      <alignment vertical="center"/>
    </xf>
    <xf numFmtId="0" fontId="47" fillId="41"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47" fillId="30" borderId="0" applyNumberFormat="0" applyBorder="0" applyAlignment="0" applyProtection="0">
      <alignment vertical="center"/>
    </xf>
    <xf numFmtId="0" fontId="47" fillId="30"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47" fillId="25" borderId="0" applyNumberFormat="0" applyBorder="0" applyAlignment="0" applyProtection="0">
      <alignment vertical="center"/>
    </xf>
    <xf numFmtId="9" fontId="32" fillId="0" borderId="0" applyFont="0" applyFill="0" applyBorder="0" applyAlignment="0" applyProtection="0">
      <alignment vertical="center"/>
    </xf>
    <xf numFmtId="0" fontId="47" fillId="25" borderId="0" applyNumberFormat="0" applyBorder="0" applyAlignment="0" applyProtection="0">
      <alignment vertical="center"/>
    </xf>
    <xf numFmtId="0" fontId="32" fillId="0" borderId="0" applyNumberFormat="0" applyFont="0" applyFill="0" applyBorder="0" applyAlignment="0" applyProtection="0"/>
    <xf numFmtId="0" fontId="51" fillId="19" borderId="0" applyNumberFormat="0" applyBorder="0" applyAlignment="0" applyProtection="0">
      <alignment vertical="center"/>
    </xf>
    <xf numFmtId="9" fontId="32" fillId="0" borderId="0" applyFont="0" applyFill="0" applyBorder="0" applyAlignment="0" applyProtection="0">
      <alignment vertical="center"/>
    </xf>
    <xf numFmtId="0" fontId="47" fillId="25" borderId="0" applyNumberFormat="0" applyBorder="0" applyAlignment="0" applyProtection="0">
      <alignment vertical="center"/>
    </xf>
    <xf numFmtId="9" fontId="32" fillId="0" borderId="0" applyFont="0" applyFill="0" applyBorder="0" applyAlignment="0" applyProtection="0">
      <alignment vertical="center"/>
    </xf>
    <xf numFmtId="0" fontId="47" fillId="25"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9" fontId="32" fillId="0" borderId="0" applyFont="0" applyFill="0" applyBorder="0" applyAlignment="0" applyProtection="0">
      <alignment vertical="center"/>
    </xf>
    <xf numFmtId="0" fontId="47" fillId="25" borderId="0" applyNumberFormat="0" applyBorder="0" applyAlignment="0" applyProtection="0">
      <alignment vertical="center"/>
    </xf>
    <xf numFmtId="0" fontId="51" fillId="21" borderId="0" applyNumberFormat="0" applyBorder="0" applyAlignment="0" applyProtection="0">
      <alignment vertical="center"/>
    </xf>
    <xf numFmtId="0" fontId="18" fillId="57" borderId="0" applyNumberFormat="0" applyBorder="0" applyAlignment="0" applyProtection="0"/>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18" fillId="57" borderId="0" applyNumberFormat="0" applyBorder="0" applyAlignment="0" applyProtection="0"/>
    <xf numFmtId="0" fontId="44" fillId="8" borderId="0" applyNumberFormat="0" applyBorder="0" applyAlignment="0" applyProtection="0">
      <alignment vertical="center"/>
    </xf>
    <xf numFmtId="0" fontId="51" fillId="21" borderId="0" applyNumberFormat="0" applyBorder="0" applyAlignment="0" applyProtection="0">
      <alignment vertical="center"/>
    </xf>
    <xf numFmtId="0" fontId="18" fillId="57" borderId="0" applyNumberFormat="0" applyBorder="0" applyAlignment="0" applyProtection="0"/>
    <xf numFmtId="0" fontId="44" fillId="8" borderId="0" applyNumberFormat="0" applyBorder="0" applyAlignment="0" applyProtection="0">
      <alignment vertical="center"/>
    </xf>
    <xf numFmtId="0" fontId="44" fillId="8" borderId="0" applyNumberFormat="0" applyBorder="0" applyAlignment="0" applyProtection="0">
      <alignment vertical="center"/>
    </xf>
    <xf numFmtId="0" fontId="83" fillId="64" borderId="0" applyNumberFormat="0" applyBorder="0" applyAlignment="0" applyProtection="0"/>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18" fillId="57" borderId="0" applyNumberFormat="0" applyBorder="0" applyAlignment="0" applyProtection="0"/>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46" fillId="13"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4" fillId="27" borderId="0" applyNumberFormat="0" applyBorder="0" applyAlignment="0" applyProtection="0">
      <alignment vertical="center"/>
    </xf>
    <xf numFmtId="0" fontId="18" fillId="57" borderId="0" applyNumberFormat="0" applyBorder="0" applyAlignment="0" applyProtection="0"/>
    <xf numFmtId="0" fontId="18" fillId="57" borderId="0" applyNumberFormat="0" applyBorder="0" applyAlignment="0" applyProtection="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18" fillId="57" borderId="0" applyNumberFormat="0" applyBorder="0" applyAlignment="0" applyProtection="0"/>
    <xf numFmtId="0" fontId="46" fillId="46" borderId="0" applyNumberFormat="0" applyBorder="0" applyAlignment="0" applyProtection="0"/>
    <xf numFmtId="0" fontId="32" fillId="0" borderId="0"/>
    <xf numFmtId="0" fontId="46" fillId="46" borderId="0" applyNumberFormat="0" applyBorder="0" applyAlignment="0" applyProtection="0"/>
    <xf numFmtId="0" fontId="32" fillId="0" borderId="0"/>
    <xf numFmtId="0" fontId="58" fillId="35" borderId="0" applyNumberFormat="0" applyBorder="0" applyAlignment="0" applyProtection="0"/>
    <xf numFmtId="0" fontId="46" fillId="13" borderId="0" applyNumberFormat="0" applyBorder="0" applyAlignment="0" applyProtection="0"/>
    <xf numFmtId="0" fontId="46" fillId="46" borderId="0" applyNumberFormat="0" applyBorder="0" applyAlignment="0" applyProtection="0"/>
    <xf numFmtId="0" fontId="32" fillId="0" borderId="0"/>
    <xf numFmtId="0" fontId="32" fillId="0" borderId="0"/>
    <xf numFmtId="0" fontId="51" fillId="21" borderId="0" applyNumberFormat="0" applyBorder="0" applyAlignment="0" applyProtection="0">
      <alignment vertical="center"/>
    </xf>
    <xf numFmtId="0" fontId="46" fillId="46" borderId="0" applyNumberFormat="0" applyBorder="0" applyAlignment="0" applyProtection="0"/>
    <xf numFmtId="0" fontId="46" fillId="14"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32" fillId="0" borderId="0"/>
    <xf numFmtId="0" fontId="58" fillId="35" borderId="0" applyNumberFormat="0" applyBorder="0" applyAlignment="0" applyProtection="0"/>
    <xf numFmtId="0" fontId="93" fillId="0" borderId="64" applyNumberFormat="0" applyFill="0" applyAlignment="0" applyProtection="0">
      <alignment vertical="center"/>
    </xf>
    <xf numFmtId="0" fontId="46" fillId="46" borderId="0" applyNumberFormat="0" applyBorder="0" applyAlignment="0" applyProtection="0"/>
    <xf numFmtId="0" fontId="51" fillId="19" borderId="0" applyNumberFormat="0" applyBorder="0" applyAlignment="0" applyProtection="0">
      <alignment vertical="center"/>
    </xf>
    <xf numFmtId="0" fontId="58" fillId="35" borderId="0" applyNumberFormat="0" applyBorder="0" applyAlignment="0" applyProtection="0"/>
    <xf numFmtId="0" fontId="46" fillId="10" borderId="0" applyNumberFormat="0" applyBorder="0" applyAlignment="0" applyProtection="0"/>
    <xf numFmtId="0" fontId="46" fillId="46" borderId="0" applyNumberFormat="0" applyBorder="0" applyAlignment="0" applyProtection="0"/>
    <xf numFmtId="0" fontId="32" fillId="0" borderId="0" applyNumberFormat="0" applyFont="0" applyFill="0" applyBorder="0" applyAlignment="0" applyProtection="0"/>
    <xf numFmtId="0" fontId="32" fillId="0" borderId="0"/>
    <xf numFmtId="0" fontId="64" fillId="21" borderId="0" applyNumberFormat="0" applyBorder="0" applyAlignment="0" applyProtection="0">
      <alignment vertical="center"/>
    </xf>
    <xf numFmtId="0" fontId="94" fillId="19" borderId="0" applyNumberFormat="0" applyBorder="0" applyAlignment="0" applyProtection="0">
      <alignment vertical="center"/>
    </xf>
    <xf numFmtId="0" fontId="46" fillId="46" borderId="0" applyNumberFormat="0" applyBorder="0" applyAlignment="0" applyProtection="0"/>
    <xf numFmtId="0" fontId="32" fillId="0" borderId="0"/>
    <xf numFmtId="0" fontId="32" fillId="0" borderId="0"/>
    <xf numFmtId="0" fontId="51" fillId="21" borderId="0" applyNumberFormat="0" applyBorder="0" applyAlignment="0" applyProtection="0">
      <alignment vertical="center"/>
    </xf>
    <xf numFmtId="0" fontId="46" fillId="46" borderId="0" applyNumberFormat="0" applyBorder="0" applyAlignment="0" applyProtection="0"/>
    <xf numFmtId="0" fontId="32" fillId="0" borderId="0"/>
    <xf numFmtId="0" fontId="46" fillId="46" borderId="0" applyNumberFormat="0" applyBorder="0" applyAlignment="0" applyProtection="0"/>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46" fillId="46" borderId="0" applyNumberFormat="0" applyBorder="0" applyAlignment="0" applyProtection="0"/>
    <xf numFmtId="0" fontId="32" fillId="0" borderId="0"/>
    <xf numFmtId="0" fontId="46" fillId="46" borderId="0" applyNumberFormat="0" applyBorder="0" applyAlignment="0" applyProtection="0"/>
    <xf numFmtId="0" fontId="32" fillId="0" borderId="0"/>
    <xf numFmtId="0" fontId="46" fillId="66" borderId="0" applyNumberFormat="0" applyBorder="0" applyAlignment="0" applyProtection="0"/>
    <xf numFmtId="0" fontId="32" fillId="0" borderId="0"/>
    <xf numFmtId="0" fontId="46" fillId="66" borderId="0" applyNumberFormat="0" applyBorder="0" applyAlignment="0" applyProtection="0"/>
    <xf numFmtId="0" fontId="32" fillId="0" borderId="0"/>
    <xf numFmtId="0" fontId="51" fillId="19" borderId="0" applyNumberFormat="0" applyBorder="0" applyAlignment="0" applyProtection="0">
      <alignment vertical="center"/>
    </xf>
    <xf numFmtId="0" fontId="46" fillId="66" borderId="0" applyNumberFormat="0" applyBorder="0" applyAlignment="0" applyProtection="0"/>
    <xf numFmtId="0" fontId="32" fillId="0" borderId="0"/>
    <xf numFmtId="0" fontId="44" fillId="8"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18" fillId="46" borderId="0" applyNumberFormat="0" applyBorder="0" applyAlignment="0" applyProtection="0"/>
    <xf numFmtId="0" fontId="46" fillId="66" borderId="0" applyNumberFormat="0" applyBorder="0" applyAlignment="0" applyProtection="0"/>
    <xf numFmtId="0" fontId="32" fillId="0" borderId="0"/>
    <xf numFmtId="0" fontId="44" fillId="8" borderId="0" applyNumberFormat="0" applyBorder="0" applyAlignment="0" applyProtection="0">
      <alignment vertical="center"/>
    </xf>
    <xf numFmtId="0" fontId="32" fillId="0" borderId="0"/>
    <xf numFmtId="0" fontId="32" fillId="0" borderId="0"/>
    <xf numFmtId="0" fontId="32" fillId="0" borderId="0"/>
    <xf numFmtId="0" fontId="51" fillId="19" borderId="0" applyNumberFormat="0" applyBorder="0" applyAlignment="0" applyProtection="0">
      <alignment vertical="center"/>
    </xf>
    <xf numFmtId="0" fontId="18" fillId="46" borderId="0" applyNumberFormat="0" applyBorder="0" applyAlignment="0" applyProtection="0"/>
    <xf numFmtId="0" fontId="46" fillId="66" borderId="0" applyNumberFormat="0" applyBorder="0" applyAlignment="0" applyProtection="0"/>
    <xf numFmtId="0" fontId="32" fillId="0" borderId="0"/>
    <xf numFmtId="0" fontId="32" fillId="0" borderId="0"/>
    <xf numFmtId="0" fontId="32" fillId="0" borderId="0"/>
    <xf numFmtId="0" fontId="51" fillId="19" borderId="0" applyNumberFormat="0" applyBorder="0" applyAlignment="0" applyProtection="0">
      <alignment vertical="center"/>
    </xf>
    <xf numFmtId="0" fontId="18" fillId="46" borderId="0" applyNumberFormat="0" applyBorder="0" applyAlignment="0" applyProtection="0"/>
    <xf numFmtId="0" fontId="46" fillId="66" borderId="0" applyNumberFormat="0" applyBorder="0" applyAlignment="0" applyProtection="0"/>
    <xf numFmtId="0" fontId="32" fillId="0" borderId="0" applyNumberFormat="0" applyFont="0" applyFill="0" applyBorder="0" applyAlignment="0" applyProtection="0"/>
    <xf numFmtId="0" fontId="64" fillId="21" borderId="0" applyNumberFormat="0" applyBorder="0" applyAlignment="0" applyProtection="0">
      <alignment vertical="center"/>
    </xf>
    <xf numFmtId="0" fontId="51" fillId="19" borderId="0" applyNumberFormat="0" applyBorder="0" applyAlignment="0" applyProtection="0">
      <alignment vertical="center"/>
    </xf>
    <xf numFmtId="0" fontId="18" fillId="46" borderId="0" applyNumberFormat="0" applyBorder="0" applyAlignment="0" applyProtection="0"/>
    <xf numFmtId="0" fontId="46" fillId="66" borderId="0" applyNumberFormat="0" applyBorder="0" applyAlignment="0" applyProtection="0"/>
    <xf numFmtId="0" fontId="47" fillId="69" borderId="0" applyNumberFormat="0" applyBorder="0" applyAlignment="0" applyProtection="0">
      <alignment vertical="center"/>
    </xf>
    <xf numFmtId="0" fontId="27" fillId="0" borderId="0">
      <alignment vertical="center"/>
    </xf>
    <xf numFmtId="0" fontId="27" fillId="0" borderId="0">
      <alignment vertical="center"/>
    </xf>
    <xf numFmtId="0" fontId="51" fillId="19" borderId="0" applyNumberFormat="0" applyBorder="0" applyAlignment="0" applyProtection="0">
      <alignment vertical="center"/>
    </xf>
    <xf numFmtId="0" fontId="47" fillId="69" borderId="0" applyNumberFormat="0" applyBorder="0" applyAlignment="0" applyProtection="0">
      <alignment vertical="center"/>
    </xf>
    <xf numFmtId="0" fontId="27" fillId="0" borderId="0">
      <alignment vertical="center"/>
    </xf>
    <xf numFmtId="0" fontId="27" fillId="0" borderId="0">
      <alignment vertical="center"/>
    </xf>
    <xf numFmtId="0" fontId="51" fillId="19" borderId="0" applyNumberFormat="0" applyBorder="0" applyAlignment="0" applyProtection="0">
      <alignment vertical="center"/>
    </xf>
    <xf numFmtId="0" fontId="47" fillId="69" borderId="0" applyNumberFormat="0" applyBorder="0" applyAlignment="0" applyProtection="0">
      <alignment vertical="center"/>
    </xf>
    <xf numFmtId="0" fontId="27" fillId="0" borderId="0">
      <alignment vertical="center"/>
    </xf>
    <xf numFmtId="0" fontId="27" fillId="0" borderId="0">
      <alignment vertical="center"/>
    </xf>
    <xf numFmtId="0" fontId="51" fillId="19" borderId="0" applyNumberFormat="0" applyBorder="0" applyAlignment="0" applyProtection="0">
      <alignment vertical="center"/>
    </xf>
    <xf numFmtId="0" fontId="47" fillId="69" borderId="0" applyNumberFormat="0" applyBorder="0" applyAlignment="0" applyProtection="0">
      <alignment vertical="center"/>
    </xf>
    <xf numFmtId="0" fontId="27" fillId="0" borderId="0">
      <alignment vertical="center"/>
    </xf>
    <xf numFmtId="0" fontId="27" fillId="0" borderId="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47" fillId="69" borderId="0" applyNumberFormat="0" applyBorder="0" applyAlignment="0" applyProtection="0">
      <alignment vertical="center"/>
    </xf>
    <xf numFmtId="0" fontId="32" fillId="0" borderId="0"/>
    <xf numFmtId="0" fontId="32" fillId="0" borderId="0"/>
    <xf numFmtId="0" fontId="27" fillId="0" borderId="0">
      <alignment vertical="center"/>
    </xf>
    <xf numFmtId="0" fontId="27" fillId="0" borderId="0">
      <alignment vertical="center"/>
    </xf>
    <xf numFmtId="0" fontId="51" fillId="19" borderId="0" applyNumberFormat="0" applyBorder="0" applyAlignment="0" applyProtection="0">
      <alignment vertical="center"/>
    </xf>
    <xf numFmtId="0" fontId="47" fillId="69" borderId="0" applyNumberFormat="0" applyBorder="0" applyAlignment="0" applyProtection="0">
      <alignment vertical="center"/>
    </xf>
    <xf numFmtId="0" fontId="32" fillId="0" borderId="0"/>
    <xf numFmtId="0" fontId="32" fillId="0" borderId="0"/>
    <xf numFmtId="0" fontId="27" fillId="0" borderId="0">
      <alignment vertical="center"/>
    </xf>
    <xf numFmtId="0" fontId="27" fillId="0" borderId="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46" fillId="66" borderId="0" applyNumberFormat="0" applyBorder="0" applyAlignment="0" applyProtection="0"/>
    <xf numFmtId="0" fontId="51" fillId="21" borderId="0" applyNumberFormat="0" applyBorder="0" applyAlignment="0" applyProtection="0">
      <alignment vertical="center"/>
    </xf>
    <xf numFmtId="0" fontId="47" fillId="69" borderId="0" applyNumberFormat="0" applyBorder="0" applyAlignment="0" applyProtection="0">
      <alignment vertical="center"/>
    </xf>
    <xf numFmtId="0" fontId="47" fillId="69" borderId="0" applyNumberFormat="0" applyBorder="0" applyAlignment="0" applyProtection="0">
      <alignment vertical="center"/>
    </xf>
    <xf numFmtId="0" fontId="32" fillId="0" borderId="0"/>
    <xf numFmtId="0" fontId="32" fillId="0" borderId="0"/>
    <xf numFmtId="0" fontId="51" fillId="19" borderId="0" applyNumberFormat="0" applyBorder="0" applyAlignment="0" applyProtection="0">
      <alignment vertical="center"/>
    </xf>
    <xf numFmtId="0" fontId="46" fillId="66" borderId="0" applyNumberFormat="0" applyBorder="0" applyAlignment="0" applyProtection="0"/>
    <xf numFmtId="0" fontId="58" fillId="35" borderId="0" applyNumberFormat="0" applyBorder="0" applyAlignment="0" applyProtection="0"/>
    <xf numFmtId="0" fontId="46" fillId="66" borderId="0" applyNumberFormat="0" applyBorder="0" applyAlignment="0" applyProtection="0"/>
    <xf numFmtId="0" fontId="46" fillId="66" borderId="0" applyNumberFormat="0" applyBorder="0" applyAlignment="0" applyProtection="0"/>
    <xf numFmtId="0" fontId="51" fillId="19" borderId="0" applyNumberFormat="0" applyBorder="0" applyAlignment="0" applyProtection="0">
      <alignment vertical="center"/>
    </xf>
    <xf numFmtId="0" fontId="46" fillId="66" borderId="0" applyNumberFormat="0" applyBorder="0" applyAlignment="0" applyProtection="0"/>
    <xf numFmtId="0" fontId="46" fillId="66" borderId="0" applyNumberFormat="0" applyBorder="0" applyAlignment="0" applyProtection="0"/>
    <xf numFmtId="0" fontId="46" fillId="66" borderId="0" applyNumberFormat="0" applyBorder="0" applyAlignment="0" applyProtection="0"/>
    <xf numFmtId="0" fontId="32" fillId="0" borderId="0" applyNumberFormat="0" applyFont="0" applyFill="0" applyBorder="0" applyAlignment="0" applyProtection="0"/>
    <xf numFmtId="0" fontId="46" fillId="66" borderId="0" applyNumberFormat="0" applyBorder="0" applyAlignment="0" applyProtection="0"/>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46" fillId="66" borderId="0" applyNumberFormat="0" applyBorder="0" applyAlignment="0" applyProtection="0"/>
    <xf numFmtId="0" fontId="46" fillId="66" borderId="0" applyNumberFormat="0" applyBorder="0" applyAlignment="0" applyProtection="0"/>
    <xf numFmtId="0" fontId="51" fillId="19" borderId="0" applyNumberFormat="0" applyBorder="0" applyAlignment="0" applyProtection="0">
      <alignment vertical="center"/>
    </xf>
    <xf numFmtId="0" fontId="46" fillId="66" borderId="0" applyNumberFormat="0" applyBorder="0" applyAlignment="0" applyProtection="0"/>
    <xf numFmtId="0" fontId="46" fillId="66" borderId="0" applyNumberFormat="0" applyBorder="0" applyAlignment="0" applyProtection="0"/>
    <xf numFmtId="0" fontId="46" fillId="66" borderId="0" applyNumberFormat="0" applyBorder="0" applyAlignment="0" applyProtection="0"/>
    <xf numFmtId="0" fontId="46" fillId="66" borderId="0" applyNumberFormat="0" applyBorder="0" applyAlignment="0" applyProtection="0"/>
    <xf numFmtId="0" fontId="32" fillId="0" borderId="0"/>
    <xf numFmtId="0" fontId="52" fillId="19" borderId="0" applyNumberFormat="0" applyBorder="0" applyAlignment="0" applyProtection="0">
      <alignment vertical="center"/>
    </xf>
    <xf numFmtId="0" fontId="52" fillId="21" borderId="0" applyNumberFormat="0" applyBorder="0" applyAlignment="0" applyProtection="0">
      <alignment vertical="center"/>
    </xf>
    <xf numFmtId="0" fontId="51" fillId="21" borderId="0" applyNumberFormat="0" applyBorder="0" applyAlignment="0" applyProtection="0">
      <alignment vertical="center"/>
    </xf>
    <xf numFmtId="0" fontId="46" fillId="14" borderId="0" applyNumberFormat="0" applyBorder="0" applyAlignment="0" applyProtection="0"/>
    <xf numFmtId="0" fontId="51" fillId="19" borderId="0" applyNumberFormat="0" applyBorder="0" applyAlignment="0" applyProtection="0">
      <alignment vertical="center"/>
    </xf>
    <xf numFmtId="0" fontId="46" fillId="37"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51" fillId="19" borderId="0" applyNumberFormat="0" applyBorder="0" applyAlignment="0" applyProtection="0">
      <alignment vertical="center"/>
    </xf>
    <xf numFmtId="0" fontId="18" fillId="11" borderId="0" applyNumberFormat="0" applyBorder="0" applyAlignment="0" applyProtection="0"/>
    <xf numFmtId="0" fontId="51" fillId="19" borderId="0" applyNumberFormat="0" applyBorder="0" applyAlignment="0" applyProtection="0">
      <alignment vertical="center"/>
    </xf>
    <xf numFmtId="0" fontId="18" fillId="11" borderId="0" applyNumberFormat="0" applyBorder="0" applyAlignment="0" applyProtection="0"/>
    <xf numFmtId="0" fontId="51" fillId="19" borderId="0" applyNumberFormat="0" applyBorder="0" applyAlignment="0" applyProtection="0">
      <alignment vertical="center"/>
    </xf>
    <xf numFmtId="0" fontId="52" fillId="21" borderId="0" applyNumberFormat="0" applyBorder="0" applyAlignment="0" applyProtection="0">
      <alignment vertical="center"/>
    </xf>
    <xf numFmtId="0" fontId="18" fillId="11" borderId="0" applyNumberFormat="0" applyBorder="0" applyAlignment="0" applyProtection="0"/>
    <xf numFmtId="0" fontId="18" fillId="11" borderId="0" applyNumberFormat="0" applyBorder="0" applyAlignment="0" applyProtection="0"/>
    <xf numFmtId="0" fontId="58" fillId="40" borderId="0" applyNumberFormat="0" applyBorder="0" applyAlignment="0" applyProtection="0"/>
    <xf numFmtId="0" fontId="18" fillId="11" borderId="0" applyNumberFormat="0" applyBorder="0" applyAlignment="0" applyProtection="0"/>
    <xf numFmtId="0" fontId="51" fillId="19" borderId="0" applyNumberFormat="0" applyBorder="0" applyAlignment="0" applyProtection="0">
      <alignment vertical="center"/>
    </xf>
    <xf numFmtId="0" fontId="18" fillId="11" borderId="0" applyNumberFormat="0" applyBorder="0" applyAlignment="0" applyProtection="0"/>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18" fillId="11" borderId="0" applyNumberFormat="0" applyBorder="0" applyAlignment="0" applyProtection="0"/>
    <xf numFmtId="0" fontId="51" fillId="19" borderId="0" applyNumberFormat="0" applyBorder="0" applyAlignment="0" applyProtection="0">
      <alignment vertical="center"/>
    </xf>
    <xf numFmtId="0" fontId="18" fillId="11" borderId="0" applyNumberFormat="0" applyBorder="0" applyAlignment="0" applyProtection="0"/>
    <xf numFmtId="0" fontId="32" fillId="0" borderId="0" applyNumberFormat="0" applyFont="0" applyFill="0" applyBorder="0" applyAlignment="0" applyProtection="0"/>
    <xf numFmtId="0" fontId="18" fillId="11" borderId="0" applyNumberFormat="0" applyBorder="0" applyAlignment="0" applyProtection="0"/>
    <xf numFmtId="43" fontId="32" fillId="0" borderId="0" applyFont="0" applyFill="0" applyBorder="0" applyAlignment="0" applyProtection="0">
      <alignment vertical="center"/>
    </xf>
    <xf numFmtId="0" fontId="18" fillId="11" borderId="0" applyNumberFormat="0" applyBorder="0" applyAlignment="0" applyProtection="0"/>
    <xf numFmtId="0" fontId="32" fillId="0" borderId="0" applyNumberFormat="0" applyFont="0" applyFill="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51" fillId="19" borderId="0" applyNumberFormat="0" applyBorder="0" applyAlignment="0" applyProtection="0">
      <alignment vertical="center"/>
    </xf>
    <xf numFmtId="0" fontId="18" fillId="10" borderId="0" applyNumberFormat="0" applyBorder="0" applyAlignment="0" applyProtection="0"/>
    <xf numFmtId="0" fontId="18" fillId="10" borderId="0" applyNumberFormat="0" applyBorder="0" applyAlignment="0" applyProtection="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18" fillId="10" borderId="0" applyNumberFormat="0" applyBorder="0" applyAlignment="0" applyProtection="0"/>
    <xf numFmtId="0" fontId="55" fillId="25" borderId="52" applyNumberFormat="0" applyAlignment="0" applyProtection="0">
      <alignment vertical="center"/>
    </xf>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46" fillId="68" borderId="0" applyNumberFormat="0" applyBorder="0" applyAlignment="0" applyProtection="0"/>
    <xf numFmtId="0" fontId="18" fillId="10" borderId="0" applyNumberFormat="0" applyBorder="0" applyAlignment="0" applyProtection="0"/>
    <xf numFmtId="0" fontId="51" fillId="19" borderId="0" applyNumberFormat="0" applyBorder="0" applyAlignment="0" applyProtection="0">
      <alignment vertical="center"/>
    </xf>
    <xf numFmtId="0" fontId="18" fillId="10" borderId="0" applyNumberFormat="0" applyBorder="0" applyAlignment="0" applyProtection="0"/>
    <xf numFmtId="0" fontId="51" fillId="21" borderId="0" applyNumberFormat="0" applyBorder="0" applyAlignment="0" applyProtection="0">
      <alignment vertical="center"/>
    </xf>
    <xf numFmtId="0" fontId="18" fillId="10" borderId="0" applyNumberFormat="0" applyBorder="0" applyAlignment="0" applyProtection="0"/>
    <xf numFmtId="0" fontId="8" fillId="0" borderId="0"/>
    <xf numFmtId="0" fontId="32" fillId="0" borderId="0" applyNumberFormat="0" applyFont="0" applyFill="0" applyBorder="0" applyAlignment="0" applyProtection="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18" fillId="10" borderId="0" applyNumberFormat="0" applyBorder="0" applyAlignment="0" applyProtection="0"/>
    <xf numFmtId="0" fontId="51" fillId="19" borderId="0" applyNumberFormat="0" applyBorder="0" applyAlignment="0" applyProtection="0">
      <alignment vertical="center"/>
    </xf>
    <xf numFmtId="0" fontId="18" fillId="10" borderId="0" applyNumberFormat="0" applyBorder="0" applyAlignment="0" applyProtection="0"/>
    <xf numFmtId="0" fontId="32" fillId="0" borderId="0" applyNumberFormat="0" applyFont="0" applyFill="0" applyBorder="0" applyAlignment="0" applyProtection="0"/>
    <xf numFmtId="0" fontId="51" fillId="19" borderId="0" applyNumberFormat="0" applyBorder="0" applyAlignment="0" applyProtection="0">
      <alignment vertical="center"/>
    </xf>
    <xf numFmtId="0" fontId="18" fillId="10" borderId="0" applyNumberFormat="0" applyBorder="0" applyAlignment="0" applyProtection="0"/>
    <xf numFmtId="0" fontId="51" fillId="19" borderId="0" applyNumberFormat="0" applyBorder="0" applyAlignment="0" applyProtection="0">
      <alignment vertical="center"/>
    </xf>
    <xf numFmtId="0" fontId="18" fillId="10" borderId="0" applyNumberFormat="0" applyBorder="0" applyAlignment="0" applyProtection="0"/>
    <xf numFmtId="0" fontId="51" fillId="19" borderId="0" applyNumberFormat="0" applyBorder="0" applyAlignment="0" applyProtection="0">
      <alignment vertical="center"/>
    </xf>
    <xf numFmtId="0" fontId="87" fillId="0" borderId="0" applyNumberFormat="0" applyFill="0" applyBorder="0" applyAlignment="0" applyProtection="0">
      <alignment vertical="center"/>
    </xf>
    <xf numFmtId="0" fontId="18" fillId="10" borderId="0" applyNumberFormat="0" applyBorder="0" applyAlignment="0" applyProtection="0"/>
    <xf numFmtId="0" fontId="32" fillId="0" borderId="0" applyNumberFormat="0" applyFont="0" applyFill="0" applyBorder="0" applyAlignment="0" applyProtection="0"/>
    <xf numFmtId="0" fontId="58" fillId="35" borderId="0" applyNumberFormat="0" applyBorder="0" applyAlignment="0" applyProtection="0"/>
    <xf numFmtId="41" fontId="8" fillId="0" borderId="0" applyFont="0" applyFill="0" applyBorder="0" applyAlignment="0" applyProtection="0"/>
    <xf numFmtId="0" fontId="46" fillId="12" borderId="0" applyNumberFormat="0" applyBorder="0" applyAlignment="0" applyProtection="0"/>
    <xf numFmtId="0" fontId="32" fillId="0" borderId="0"/>
    <xf numFmtId="0" fontId="32" fillId="0" borderId="0"/>
    <xf numFmtId="0" fontId="51" fillId="19" borderId="0" applyNumberFormat="0" applyBorder="0" applyAlignment="0" applyProtection="0">
      <alignment vertical="center"/>
    </xf>
    <xf numFmtId="0" fontId="46" fillId="12" borderId="0" applyNumberFormat="0" applyBorder="0" applyAlignment="0" applyProtection="0"/>
    <xf numFmtId="0" fontId="32" fillId="0" borderId="0" applyNumberFormat="0" applyFont="0" applyFill="0" applyBorder="0" applyAlignment="0" applyProtection="0"/>
    <xf numFmtId="0" fontId="46" fillId="12" borderId="0" applyNumberFormat="0" applyBorder="0" applyAlignment="0" applyProtection="0"/>
    <xf numFmtId="0" fontId="44" fillId="8" borderId="0" applyNumberFormat="0" applyBorder="0" applyAlignment="0" applyProtection="0">
      <alignment vertical="center"/>
    </xf>
    <xf numFmtId="0" fontId="51" fillId="21" borderId="0" applyNumberFormat="0" applyBorder="0" applyAlignment="0" applyProtection="0">
      <alignment vertical="center"/>
    </xf>
    <xf numFmtId="0" fontId="46" fillId="12" borderId="0" applyNumberFormat="0" applyBorder="0" applyAlignment="0" applyProtection="0"/>
    <xf numFmtId="0" fontId="46" fillId="12" borderId="0" applyNumberFormat="0" applyBorder="0" applyAlignment="0" applyProtection="0"/>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46" fillId="12" borderId="0" applyNumberFormat="0" applyBorder="0" applyAlignment="0" applyProtection="0"/>
    <xf numFmtId="0" fontId="51" fillId="19" borderId="0" applyNumberFormat="0" applyBorder="0" applyAlignment="0" applyProtection="0">
      <alignment vertical="center"/>
    </xf>
    <xf numFmtId="0" fontId="46" fillId="12" borderId="0" applyNumberFormat="0" applyBorder="0" applyAlignment="0" applyProtection="0"/>
    <xf numFmtId="0" fontId="32" fillId="0" borderId="0"/>
    <xf numFmtId="0" fontId="32" fillId="0" borderId="0"/>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46" fillId="12" borderId="0" applyNumberFormat="0" applyBorder="0" applyAlignment="0" applyProtection="0"/>
    <xf numFmtId="0" fontId="32" fillId="0" borderId="0"/>
    <xf numFmtId="0" fontId="32" fillId="0" borderId="0" applyNumberFormat="0" applyFont="0" applyFill="0" applyBorder="0" applyAlignment="0" applyProtection="0"/>
    <xf numFmtId="0" fontId="51" fillId="19" borderId="0" applyNumberFormat="0" applyBorder="0" applyAlignment="0" applyProtection="0">
      <alignment vertical="center"/>
    </xf>
    <xf numFmtId="0" fontId="46" fillId="12" borderId="0" applyNumberFormat="0" applyBorder="0" applyAlignment="0" applyProtection="0"/>
    <xf numFmtId="0" fontId="51" fillId="19" borderId="0" applyNumberFormat="0" applyBorder="0" applyAlignment="0" applyProtection="0">
      <alignment vertical="center"/>
    </xf>
    <xf numFmtId="0" fontId="46" fillId="12" borderId="0" applyNumberFormat="0" applyBorder="0" applyAlignment="0" applyProtection="0"/>
    <xf numFmtId="0" fontId="32" fillId="0" borderId="0"/>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46" fillId="12" borderId="0" applyNumberFormat="0" applyBorder="0" applyAlignment="0" applyProtection="0"/>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46" fillId="12" borderId="0" applyNumberFormat="0" applyBorder="0" applyAlignment="0" applyProtection="0"/>
    <xf numFmtId="0" fontId="32" fillId="0" borderId="0" applyNumberFormat="0" applyFont="0" applyFill="0" applyBorder="0" applyAlignment="0" applyProtection="0"/>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2" fillId="19" borderId="0" applyNumberFormat="0" applyBorder="0" applyAlignment="0" applyProtection="0">
      <alignment vertical="center"/>
    </xf>
    <xf numFmtId="0" fontId="46" fillId="12" borderId="0" applyNumberFormat="0" applyBorder="0" applyAlignment="0" applyProtection="0"/>
    <xf numFmtId="0" fontId="32" fillId="0" borderId="0"/>
    <xf numFmtId="0" fontId="46" fillId="37" borderId="0" applyNumberFormat="0" applyBorder="0" applyAlignment="0" applyProtection="0"/>
    <xf numFmtId="0" fontId="46" fillId="37" borderId="0" applyNumberFormat="0" applyBorder="0" applyAlignment="0" applyProtection="0"/>
    <xf numFmtId="0" fontId="46" fillId="37" borderId="0" applyNumberFormat="0" applyBorder="0" applyAlignment="0" applyProtection="0"/>
    <xf numFmtId="0" fontId="46" fillId="37" borderId="0" applyNumberFormat="0" applyBorder="0" applyAlignment="0" applyProtection="0"/>
    <xf numFmtId="0" fontId="46" fillId="37" borderId="0" applyNumberFormat="0" applyBorder="0" applyAlignment="0" applyProtection="0"/>
    <xf numFmtId="0" fontId="46" fillId="37" borderId="0" applyNumberFormat="0" applyBorder="0" applyAlignment="0" applyProtection="0"/>
    <xf numFmtId="0" fontId="32" fillId="0" borderId="0"/>
    <xf numFmtId="0" fontId="32" fillId="0" borderId="0">
      <alignment vertical="center"/>
    </xf>
    <xf numFmtId="0" fontId="46" fillId="37" borderId="0" applyNumberFormat="0" applyBorder="0" applyAlignment="0" applyProtection="0"/>
    <xf numFmtId="0" fontId="51" fillId="19" borderId="0" applyNumberFormat="0" applyBorder="0" applyAlignment="0" applyProtection="0">
      <alignment vertical="center"/>
    </xf>
    <xf numFmtId="0" fontId="46" fillId="37" borderId="0" applyNumberFormat="0" applyBorder="0" applyAlignment="0" applyProtection="0"/>
    <xf numFmtId="0" fontId="32" fillId="0" borderId="0"/>
    <xf numFmtId="0" fontId="32" fillId="0" borderId="0"/>
    <xf numFmtId="0" fontId="46" fillId="37" borderId="0" applyNumberFormat="0" applyBorder="0" applyAlignment="0" applyProtection="0"/>
    <xf numFmtId="0" fontId="47" fillId="15" borderId="0" applyNumberFormat="0" applyBorder="0" applyAlignment="0" applyProtection="0">
      <alignment vertical="center"/>
    </xf>
    <xf numFmtId="0" fontId="32" fillId="0" borderId="0" applyNumberFormat="0" applyFont="0" applyFill="0" applyBorder="0" applyAlignment="0" applyProtection="0"/>
    <xf numFmtId="0" fontId="51" fillId="19" borderId="0" applyNumberFormat="0" applyBorder="0" applyAlignment="0" applyProtection="0">
      <alignment vertical="center"/>
    </xf>
    <xf numFmtId="0" fontId="94" fillId="19" borderId="0" applyNumberFormat="0" applyBorder="0" applyAlignment="0" applyProtection="0">
      <alignment vertical="center"/>
    </xf>
    <xf numFmtId="0" fontId="47" fillId="15" borderId="0" applyNumberFormat="0" applyBorder="0" applyAlignment="0" applyProtection="0">
      <alignment vertical="center"/>
    </xf>
    <xf numFmtId="0" fontId="51" fillId="19" borderId="0" applyNumberFormat="0" applyBorder="0" applyAlignment="0" applyProtection="0">
      <alignment vertical="center"/>
    </xf>
    <xf numFmtId="0" fontId="47" fillId="15" borderId="0" applyNumberFormat="0" applyBorder="0" applyAlignment="0" applyProtection="0">
      <alignment vertical="center"/>
    </xf>
    <xf numFmtId="0" fontId="51" fillId="19" borderId="0" applyNumberFormat="0" applyBorder="0" applyAlignment="0" applyProtection="0">
      <alignment vertical="center"/>
    </xf>
    <xf numFmtId="0" fontId="32" fillId="28" borderId="57" applyNumberFormat="0" applyFont="0" applyAlignment="0" applyProtection="0">
      <alignment vertical="center"/>
    </xf>
    <xf numFmtId="0" fontId="47" fillId="15"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2" fillId="21" borderId="0" applyNumberFormat="0" applyBorder="0" applyAlignment="0" applyProtection="0">
      <alignment vertical="center"/>
    </xf>
    <xf numFmtId="0" fontId="47" fillId="15"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47" fillId="15" borderId="0" applyNumberFormat="0" applyBorder="0" applyAlignment="0" applyProtection="0">
      <alignment vertical="center"/>
    </xf>
    <xf numFmtId="0" fontId="51" fillId="19" borderId="0" applyNumberFormat="0" applyBorder="0" applyAlignment="0" applyProtection="0">
      <alignment vertical="center"/>
    </xf>
    <xf numFmtId="0" fontId="18" fillId="11" borderId="0" applyNumberFormat="0" applyBorder="0" applyAlignment="0" applyProtection="0"/>
    <xf numFmtId="0" fontId="46" fillId="37" borderId="0" applyNumberFormat="0" applyBorder="0" applyAlignment="0" applyProtection="0"/>
    <xf numFmtId="0" fontId="32" fillId="0" borderId="0"/>
    <xf numFmtId="0" fontId="51" fillId="21" borderId="0" applyNumberFormat="0" applyBorder="0" applyAlignment="0" applyProtection="0">
      <alignment vertical="center"/>
    </xf>
    <xf numFmtId="0" fontId="47" fillId="15" borderId="0" applyNumberFormat="0" applyBorder="0" applyAlignment="0" applyProtection="0">
      <alignment vertical="center"/>
    </xf>
    <xf numFmtId="0" fontId="47" fillId="15" borderId="0" applyNumberFormat="0" applyBorder="0" applyAlignment="0" applyProtection="0">
      <alignment vertical="center"/>
    </xf>
    <xf numFmtId="0" fontId="32" fillId="28" borderId="57" applyNumberFormat="0" applyFont="0" applyAlignment="0" applyProtection="0">
      <alignment vertical="center"/>
    </xf>
    <xf numFmtId="0" fontId="46" fillId="37" borderId="0" applyNumberFormat="0" applyBorder="0" applyAlignment="0" applyProtection="0"/>
    <xf numFmtId="0" fontId="32" fillId="0" borderId="0" applyNumberFormat="0" applyFont="0" applyFill="0" applyBorder="0" applyAlignment="0" applyProtection="0"/>
    <xf numFmtId="0" fontId="32" fillId="0" borderId="0"/>
    <xf numFmtId="0" fontId="52" fillId="21" borderId="0" applyNumberFormat="0" applyBorder="0" applyAlignment="0" applyProtection="0">
      <alignment vertical="center"/>
    </xf>
    <xf numFmtId="0" fontId="46" fillId="37" borderId="0" applyNumberFormat="0" applyBorder="0" applyAlignment="0" applyProtection="0"/>
    <xf numFmtId="0" fontId="44" fillId="8" borderId="0" applyNumberFormat="0" applyBorder="0" applyAlignment="0" applyProtection="0">
      <alignment vertical="center"/>
    </xf>
    <xf numFmtId="0" fontId="52" fillId="21" borderId="0" applyNumberFormat="0" applyBorder="0" applyAlignment="0" applyProtection="0">
      <alignment vertical="center"/>
    </xf>
    <xf numFmtId="0" fontId="46" fillId="37" borderId="0" applyNumberFormat="0" applyBorder="0" applyAlignment="0" applyProtection="0"/>
    <xf numFmtId="0" fontId="64" fillId="21" borderId="0" applyNumberFormat="0" applyBorder="0" applyAlignment="0" applyProtection="0">
      <alignment vertical="center"/>
    </xf>
    <xf numFmtId="0" fontId="46" fillId="37" borderId="0" applyNumberFormat="0" applyBorder="0" applyAlignment="0" applyProtection="0"/>
    <xf numFmtId="0" fontId="32" fillId="0" borderId="0"/>
    <xf numFmtId="0" fontId="44" fillId="8" borderId="0" applyNumberFormat="0" applyBorder="0" applyAlignment="0" applyProtection="0">
      <alignment vertical="center"/>
    </xf>
    <xf numFmtId="0" fontId="64" fillId="21" borderId="0" applyNumberFormat="0" applyBorder="0" applyAlignment="0" applyProtection="0">
      <alignment vertical="center"/>
    </xf>
    <xf numFmtId="0" fontId="46" fillId="37" borderId="0" applyNumberFormat="0" applyBorder="0" applyAlignment="0" applyProtection="0"/>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64" fillId="21" borderId="0" applyNumberFormat="0" applyBorder="0" applyAlignment="0" applyProtection="0">
      <alignment vertical="center"/>
    </xf>
    <xf numFmtId="0" fontId="46" fillId="37" borderId="0" applyNumberFormat="0" applyBorder="0" applyAlignment="0" applyProtection="0"/>
    <xf numFmtId="0" fontId="64" fillId="21" borderId="0" applyNumberFormat="0" applyBorder="0" applyAlignment="0" applyProtection="0">
      <alignment vertical="center"/>
    </xf>
    <xf numFmtId="0" fontId="46" fillId="37" borderId="0" applyNumberFormat="0" applyBorder="0" applyAlignment="0" applyProtection="0"/>
    <xf numFmtId="0" fontId="51" fillId="19" borderId="0" applyNumberFormat="0" applyBorder="0" applyAlignment="0" applyProtection="0">
      <alignment vertical="center"/>
    </xf>
    <xf numFmtId="0" fontId="64" fillId="21" borderId="0" applyNumberFormat="0" applyBorder="0" applyAlignment="0" applyProtection="0">
      <alignment vertical="center"/>
    </xf>
    <xf numFmtId="0" fontId="46" fillId="37" borderId="0" applyNumberFormat="0" applyBorder="0" applyAlignment="0" applyProtection="0"/>
    <xf numFmtId="0" fontId="64" fillId="21" borderId="0" applyNumberFormat="0" applyBorder="0" applyAlignment="0" applyProtection="0">
      <alignment vertical="center"/>
    </xf>
    <xf numFmtId="0" fontId="46" fillId="37" borderId="0" applyNumberFormat="0" applyBorder="0" applyAlignment="0" applyProtection="0"/>
    <xf numFmtId="0" fontId="51" fillId="19" borderId="0" applyNumberFormat="0" applyBorder="0" applyAlignment="0" applyProtection="0">
      <alignment vertical="center"/>
    </xf>
    <xf numFmtId="0" fontId="64" fillId="21" borderId="0" applyNumberFormat="0" applyBorder="0" applyAlignment="0" applyProtection="0">
      <alignment vertical="center"/>
    </xf>
    <xf numFmtId="0" fontId="46" fillId="37" borderId="0" applyNumberFormat="0" applyBorder="0" applyAlignment="0" applyProtection="0"/>
    <xf numFmtId="0" fontId="52" fillId="21" borderId="0" applyNumberFormat="0" applyBorder="0" applyAlignment="0" applyProtection="0">
      <alignment vertical="center"/>
    </xf>
    <xf numFmtId="0" fontId="64" fillId="21" borderId="0" applyNumberFormat="0" applyBorder="0" applyAlignment="0" applyProtection="0">
      <alignment vertical="center"/>
    </xf>
    <xf numFmtId="0" fontId="87" fillId="0" borderId="0" applyNumberFormat="0" applyFill="0" applyBorder="0" applyAlignment="0" applyProtection="0">
      <alignment vertical="center"/>
    </xf>
    <xf numFmtId="0" fontId="46" fillId="37" borderId="0" applyNumberFormat="0" applyBorder="0" applyAlignment="0" applyProtection="0"/>
    <xf numFmtId="0" fontId="64" fillId="21" borderId="0" applyNumberFormat="0" applyBorder="0" applyAlignment="0" applyProtection="0">
      <alignment vertical="center"/>
    </xf>
    <xf numFmtId="0" fontId="46" fillId="37" borderId="0" applyNumberFormat="0" applyBorder="0" applyAlignment="0" applyProtection="0"/>
    <xf numFmtId="0" fontId="46" fillId="37" borderId="0" applyNumberFormat="0" applyBorder="0" applyAlignment="0" applyProtection="0"/>
    <xf numFmtId="0" fontId="32" fillId="0" borderId="0"/>
    <xf numFmtId="0" fontId="51" fillId="19" borderId="0" applyNumberFormat="0" applyBorder="0" applyAlignment="0" applyProtection="0">
      <alignment vertical="center"/>
    </xf>
    <xf numFmtId="0" fontId="76" fillId="19" borderId="0" applyNumberFormat="0" applyBorder="0" applyAlignment="0" applyProtection="0">
      <alignment vertical="center"/>
    </xf>
    <xf numFmtId="0" fontId="46" fillId="70" borderId="0" applyNumberFormat="0" applyBorder="0" applyAlignment="0" applyProtection="0"/>
    <xf numFmtId="0" fontId="32" fillId="0" borderId="0" applyNumberFormat="0" applyFont="0" applyFill="0" applyBorder="0" applyAlignment="0" applyProtection="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46" fillId="13" borderId="0" applyNumberFormat="0" applyBorder="0" applyAlignment="0" applyProtection="0"/>
    <xf numFmtId="0" fontId="18" fillId="11" borderId="0" applyNumberFormat="0" applyBorder="0" applyAlignment="0" applyProtection="0"/>
    <xf numFmtId="0" fontId="32" fillId="0" borderId="0"/>
    <xf numFmtId="0" fontId="51" fillId="19" borderId="0" applyNumberFormat="0" applyBorder="0" applyAlignment="0" applyProtection="0">
      <alignment vertical="center"/>
    </xf>
    <xf numFmtId="0" fontId="18" fillId="11" borderId="0" applyNumberFormat="0" applyBorder="0" applyAlignment="0" applyProtection="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18" fillId="11" borderId="0" applyNumberFormat="0" applyBorder="0" applyAlignment="0" applyProtection="0"/>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8" fillId="40" borderId="0" applyNumberFormat="0" applyBorder="0" applyAlignment="0" applyProtection="0"/>
    <xf numFmtId="0" fontId="18" fillId="11" borderId="0" applyNumberFormat="0" applyBorder="0" applyAlignment="0" applyProtection="0"/>
    <xf numFmtId="0" fontId="32" fillId="0" borderId="0"/>
    <xf numFmtId="0" fontId="51" fillId="19" borderId="0" applyNumberFormat="0" applyBorder="0" applyAlignment="0" applyProtection="0">
      <alignment vertical="center"/>
    </xf>
    <xf numFmtId="0" fontId="18" fillId="11" borderId="0" applyNumberFormat="0" applyBorder="0" applyAlignment="0" applyProtection="0"/>
    <xf numFmtId="0" fontId="32" fillId="0" borderId="0"/>
    <xf numFmtId="0" fontId="51" fillId="19" borderId="0" applyNumberFormat="0" applyBorder="0" applyAlignment="0" applyProtection="0">
      <alignment vertical="center"/>
    </xf>
    <xf numFmtId="0" fontId="18" fillId="11" borderId="0" applyNumberFormat="0" applyBorder="0" applyAlignment="0" applyProtection="0"/>
    <xf numFmtId="0" fontId="51" fillId="19" borderId="0" applyNumberFormat="0" applyBorder="0" applyAlignment="0" applyProtection="0">
      <alignment vertical="center"/>
    </xf>
    <xf numFmtId="0" fontId="18" fillId="11" borderId="0" applyNumberFormat="0" applyBorder="0" applyAlignment="0" applyProtection="0"/>
    <xf numFmtId="0" fontId="32" fillId="0" borderId="0"/>
    <xf numFmtId="0" fontId="32" fillId="0" borderId="0" applyNumberFormat="0" applyFont="0" applyFill="0" applyBorder="0" applyAlignment="0" applyProtection="0"/>
    <xf numFmtId="0" fontId="18" fillId="11" borderId="0" applyNumberFormat="0" applyBorder="0" applyAlignment="0" applyProtection="0"/>
    <xf numFmtId="0" fontId="51" fillId="19" borderId="0" applyNumberFormat="0" applyBorder="0" applyAlignment="0" applyProtection="0">
      <alignment vertical="center"/>
    </xf>
    <xf numFmtId="0" fontId="18" fillId="11" borderId="0" applyNumberFormat="0" applyBorder="0" applyAlignment="0" applyProtection="0"/>
    <xf numFmtId="0" fontId="32" fillId="0" borderId="0"/>
    <xf numFmtId="0" fontId="58" fillId="35" borderId="0" applyNumberFormat="0" applyBorder="0" applyAlignment="0" applyProtection="0"/>
    <xf numFmtId="0" fontId="18" fillId="11" borderId="0" applyNumberFormat="0" applyBorder="0" applyAlignment="0" applyProtection="0"/>
    <xf numFmtId="0" fontId="32" fillId="0" borderId="0"/>
    <xf numFmtId="0" fontId="51" fillId="19" borderId="0" applyNumberFormat="0" applyBorder="0" applyAlignment="0" applyProtection="0">
      <alignment vertical="center"/>
    </xf>
    <xf numFmtId="0" fontId="18" fillId="11" borderId="0" applyNumberFormat="0" applyBorder="0" applyAlignment="0" applyProtection="0"/>
    <xf numFmtId="0" fontId="32" fillId="0" borderId="0"/>
    <xf numFmtId="0" fontId="32" fillId="0" borderId="0"/>
    <xf numFmtId="0" fontId="44" fillId="27" borderId="0" applyNumberFormat="0" applyBorder="0" applyAlignment="0" applyProtection="0">
      <alignment vertical="center"/>
    </xf>
    <xf numFmtId="0" fontId="51" fillId="19" borderId="0" applyNumberFormat="0" applyBorder="0" applyAlignment="0" applyProtection="0">
      <alignment vertical="center"/>
    </xf>
    <xf numFmtId="0" fontId="18" fillId="11" borderId="0" applyNumberFormat="0" applyBorder="0" applyAlignment="0" applyProtection="0"/>
    <xf numFmtId="0" fontId="32" fillId="0" borderId="0"/>
    <xf numFmtId="0" fontId="18" fillId="11" borderId="0" applyNumberFormat="0" applyBorder="0" applyAlignment="0" applyProtection="0"/>
    <xf numFmtId="0" fontId="18" fillId="11" borderId="0" applyNumberFormat="0" applyBorder="0" applyAlignment="0" applyProtection="0"/>
    <xf numFmtId="0" fontId="32" fillId="0" borderId="0"/>
    <xf numFmtId="0" fontId="44" fillId="27" borderId="0" applyNumberFormat="0" applyBorder="0" applyAlignment="0" applyProtection="0">
      <alignment vertical="center"/>
    </xf>
    <xf numFmtId="0" fontId="18" fillId="11" borderId="0" applyNumberFormat="0" applyBorder="0" applyAlignment="0" applyProtection="0"/>
    <xf numFmtId="0" fontId="18" fillId="11" borderId="0" applyNumberFormat="0" applyBorder="0" applyAlignment="0" applyProtection="0"/>
    <xf numFmtId="0" fontId="44" fillId="8" borderId="0" applyNumberFormat="0" applyBorder="0" applyAlignment="0" applyProtection="0">
      <alignment vertical="center"/>
    </xf>
    <xf numFmtId="0" fontId="52" fillId="21" borderId="0" applyNumberFormat="0" applyBorder="0" applyAlignment="0" applyProtection="0">
      <alignment vertical="center"/>
    </xf>
    <xf numFmtId="0" fontId="18" fillId="11" borderId="0" applyNumberFormat="0" applyBorder="0" applyAlignment="0" applyProtection="0"/>
    <xf numFmtId="0" fontId="32" fillId="0" borderId="0"/>
    <xf numFmtId="0" fontId="52" fillId="21" borderId="0" applyNumberFormat="0" applyBorder="0" applyAlignment="0" applyProtection="0">
      <alignment vertical="center"/>
    </xf>
    <xf numFmtId="0" fontId="18" fillId="11" borderId="0" applyNumberFormat="0" applyBorder="0" applyAlignment="0" applyProtection="0"/>
    <xf numFmtId="0" fontId="44" fillId="8" borderId="0" applyNumberFormat="0" applyBorder="0" applyAlignment="0" applyProtection="0">
      <alignment vertical="center"/>
    </xf>
    <xf numFmtId="0" fontId="18" fillId="11" borderId="0" applyNumberFormat="0" applyBorder="0" applyAlignment="0" applyProtection="0"/>
    <xf numFmtId="0" fontId="32" fillId="0" borderId="0"/>
    <xf numFmtId="0" fontId="18" fillId="11" borderId="0" applyNumberFormat="0" applyBorder="0" applyAlignment="0" applyProtection="0"/>
    <xf numFmtId="0" fontId="18" fillId="11" borderId="0" applyNumberFormat="0" applyBorder="0" applyAlignment="0" applyProtection="0"/>
    <xf numFmtId="0" fontId="44" fillId="8" borderId="0" applyNumberFormat="0" applyBorder="0" applyAlignment="0" applyProtection="0">
      <alignment vertical="center"/>
    </xf>
    <xf numFmtId="0" fontId="44" fillId="8" borderId="0" applyNumberFormat="0" applyBorder="0" applyAlignment="0" applyProtection="0">
      <alignment vertical="center"/>
    </xf>
    <xf numFmtId="0" fontId="76" fillId="19" borderId="0" applyNumberFormat="0" applyBorder="0" applyAlignment="0" applyProtection="0">
      <alignment vertical="center"/>
    </xf>
    <xf numFmtId="0" fontId="18" fillId="11" borderId="0" applyNumberFormat="0" applyBorder="0" applyAlignment="0" applyProtection="0"/>
    <xf numFmtId="0" fontId="32" fillId="0" borderId="0"/>
    <xf numFmtId="0" fontId="51" fillId="19" borderId="0" applyNumberFormat="0" applyBorder="0" applyAlignment="0" applyProtection="0">
      <alignment vertical="center"/>
    </xf>
    <xf numFmtId="0" fontId="52" fillId="21" borderId="0" applyNumberFormat="0" applyBorder="0" applyAlignment="0" applyProtection="0">
      <alignment vertical="center"/>
    </xf>
    <xf numFmtId="0" fontId="18" fillId="11" borderId="0" applyNumberFormat="0" applyBorder="0" applyAlignment="0" applyProtection="0"/>
    <xf numFmtId="0" fontId="32" fillId="0" borderId="0"/>
    <xf numFmtId="0" fontId="51" fillId="19" borderId="0" applyNumberFormat="0" applyBorder="0" applyAlignment="0" applyProtection="0">
      <alignment vertical="center"/>
    </xf>
    <xf numFmtId="0" fontId="18" fillId="11" borderId="0" applyNumberFormat="0" applyBorder="0" applyAlignment="0" applyProtection="0"/>
    <xf numFmtId="0" fontId="32" fillId="0" borderId="0"/>
    <xf numFmtId="0" fontId="18" fillId="11" borderId="0" applyNumberFormat="0" applyBorder="0" applyAlignment="0" applyProtection="0"/>
    <xf numFmtId="0" fontId="32" fillId="0" borderId="0"/>
    <xf numFmtId="0" fontId="18" fillId="11" borderId="0" applyNumberFormat="0" applyBorder="0" applyAlignment="0" applyProtection="0"/>
    <xf numFmtId="0" fontId="44" fillId="8" borderId="0" applyNumberFormat="0" applyBorder="0" applyAlignment="0" applyProtection="0">
      <alignment vertical="center"/>
    </xf>
    <xf numFmtId="0" fontId="18" fillId="11" borderId="0" applyNumberFormat="0" applyBorder="0" applyAlignment="0" applyProtection="0"/>
    <xf numFmtId="0" fontId="32" fillId="0" borderId="0" applyNumberFormat="0" applyFont="0" applyFill="0" applyBorder="0" applyAlignment="0" applyProtection="0"/>
    <xf numFmtId="0" fontId="32" fillId="0" borderId="0" applyNumberFormat="0" applyFont="0" applyFill="0" applyBorder="0" applyAlignment="0" applyProtection="0"/>
    <xf numFmtId="0" fontId="51" fillId="19" borderId="0" applyNumberFormat="0" applyBorder="0" applyAlignment="0" applyProtection="0">
      <alignment vertical="center"/>
    </xf>
    <xf numFmtId="0" fontId="18" fillId="11" borderId="0" applyNumberFormat="0" applyBorder="0" applyAlignment="0" applyProtection="0"/>
    <xf numFmtId="0" fontId="51" fillId="19" borderId="0" applyNumberFormat="0" applyBorder="0" applyAlignment="0" applyProtection="0">
      <alignment vertical="center"/>
    </xf>
    <xf numFmtId="0" fontId="46" fillId="10" borderId="0" applyNumberFormat="0" applyBorder="0" applyAlignment="0" applyProtection="0"/>
    <xf numFmtId="0" fontId="51" fillId="19" borderId="0" applyNumberFormat="0" applyBorder="0" applyAlignment="0" applyProtection="0">
      <alignment vertical="center"/>
    </xf>
    <xf numFmtId="0" fontId="46" fillId="10" borderId="0" applyNumberFormat="0" applyBorder="0" applyAlignment="0" applyProtection="0"/>
    <xf numFmtId="0" fontId="32" fillId="0" borderId="0"/>
    <xf numFmtId="0" fontId="51" fillId="19" borderId="0" applyNumberFormat="0" applyBorder="0" applyAlignment="0" applyProtection="0">
      <alignment vertical="center"/>
    </xf>
    <xf numFmtId="0" fontId="46" fillId="10" borderId="0" applyNumberFormat="0" applyBorder="0" applyAlignment="0" applyProtection="0"/>
    <xf numFmtId="0" fontId="32" fillId="0" borderId="0" applyNumberFormat="0" applyFont="0" applyFill="0" applyBorder="0" applyAlignment="0" applyProtection="0"/>
    <xf numFmtId="0" fontId="32" fillId="0" borderId="0"/>
    <xf numFmtId="0" fontId="32" fillId="0" borderId="0"/>
    <xf numFmtId="9" fontId="13" fillId="0" borderId="0" applyFont="0" applyFill="0" applyBorder="0" applyAlignment="0" applyProtection="0">
      <alignment vertical="center"/>
    </xf>
    <xf numFmtId="0" fontId="46" fillId="10" borderId="0" applyNumberFormat="0" applyBorder="0" applyAlignment="0" applyProtection="0"/>
    <xf numFmtId="0" fontId="32" fillId="0" borderId="0"/>
    <xf numFmtId="0" fontId="51" fillId="19" borderId="0" applyNumberFormat="0" applyBorder="0" applyAlignment="0" applyProtection="0">
      <alignment vertical="center"/>
    </xf>
    <xf numFmtId="0" fontId="46" fillId="10" borderId="0" applyNumberFormat="0" applyBorder="0" applyAlignment="0" applyProtection="0"/>
    <xf numFmtId="0" fontId="32" fillId="0" borderId="0"/>
    <xf numFmtId="0" fontId="46" fillId="10" borderId="0" applyNumberFormat="0" applyBorder="0" applyAlignment="0" applyProtection="0"/>
    <xf numFmtId="0" fontId="32" fillId="0" borderId="0" applyNumberFormat="0" applyFont="0" applyFill="0" applyBorder="0" applyAlignment="0" applyProtection="0"/>
    <xf numFmtId="0" fontId="32" fillId="0" borderId="0"/>
    <xf numFmtId="0" fontId="46" fillId="10" borderId="0" applyNumberFormat="0" applyBorder="0" applyAlignment="0" applyProtection="0"/>
    <xf numFmtId="0" fontId="32" fillId="0" borderId="0"/>
    <xf numFmtId="0" fontId="58" fillId="35" borderId="0" applyNumberFormat="0" applyBorder="0" applyAlignment="0" applyProtection="0"/>
    <xf numFmtId="0" fontId="46" fillId="10" borderId="0" applyNumberFormat="0" applyBorder="0" applyAlignment="0" applyProtection="0"/>
    <xf numFmtId="0" fontId="32" fillId="0" borderId="0"/>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8" fillId="35" borderId="0" applyNumberFormat="0" applyBorder="0" applyAlignment="0" applyProtection="0"/>
    <xf numFmtId="0" fontId="46" fillId="10" borderId="0" applyNumberFormat="0" applyBorder="0" applyAlignment="0" applyProtection="0"/>
    <xf numFmtId="0" fontId="23" fillId="71" borderId="0" applyNumberFormat="0" applyBorder="0" applyAlignment="0" applyProtection="0"/>
    <xf numFmtId="0" fontId="32" fillId="0" borderId="0"/>
    <xf numFmtId="0" fontId="32" fillId="0" borderId="0"/>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8" fillId="35" borderId="0" applyNumberFormat="0" applyBorder="0" applyAlignment="0" applyProtection="0"/>
    <xf numFmtId="0" fontId="46" fillId="10" borderId="0" applyNumberFormat="0" applyBorder="0" applyAlignment="0" applyProtection="0"/>
    <xf numFmtId="0" fontId="32" fillId="0" borderId="0" applyNumberFormat="0" applyFont="0" applyFill="0" applyBorder="0" applyAlignment="0" applyProtection="0"/>
    <xf numFmtId="0" fontId="51" fillId="19" borderId="0" applyNumberFormat="0" applyBorder="0" applyAlignment="0" applyProtection="0">
      <alignment vertical="center"/>
    </xf>
    <xf numFmtId="0" fontId="58" fillId="35" borderId="0" applyNumberFormat="0" applyBorder="0" applyAlignment="0" applyProtection="0"/>
    <xf numFmtId="0" fontId="46" fillId="10" borderId="0" applyNumberFormat="0" applyBorder="0" applyAlignment="0" applyProtection="0"/>
    <xf numFmtId="0" fontId="51" fillId="19" borderId="0" applyNumberFormat="0" applyBorder="0" applyAlignment="0" applyProtection="0">
      <alignment vertical="center"/>
    </xf>
    <xf numFmtId="0" fontId="58" fillId="35" borderId="0" applyNumberFormat="0" applyBorder="0" applyAlignment="0" applyProtection="0"/>
    <xf numFmtId="0" fontId="46" fillId="10" borderId="0" applyNumberFormat="0" applyBorder="0" applyAlignment="0" applyProtection="0"/>
    <xf numFmtId="0" fontId="51" fillId="19" borderId="0" applyNumberFormat="0" applyBorder="0" applyAlignment="0" applyProtection="0">
      <alignment vertical="center"/>
    </xf>
    <xf numFmtId="0" fontId="58" fillId="35" borderId="0" applyNumberFormat="0" applyBorder="0" applyAlignment="0" applyProtection="0"/>
    <xf numFmtId="0" fontId="46" fillId="10" borderId="0" applyNumberFormat="0" applyBorder="0" applyAlignment="0" applyProtection="0"/>
    <xf numFmtId="0" fontId="51" fillId="21" borderId="0" applyNumberFormat="0" applyBorder="0" applyAlignment="0" applyProtection="0">
      <alignment vertical="center"/>
    </xf>
    <xf numFmtId="0" fontId="46" fillId="13" borderId="0" applyNumberFormat="0" applyBorder="0" applyAlignment="0" applyProtection="0"/>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46" fillId="13" borderId="0" applyNumberFormat="0" applyBorder="0" applyAlignment="0" applyProtection="0"/>
    <xf numFmtId="0" fontId="51" fillId="19" borderId="0" applyNumberFormat="0" applyBorder="0" applyAlignment="0" applyProtection="0">
      <alignment vertical="center"/>
    </xf>
    <xf numFmtId="0" fontId="18" fillId="11" borderId="0" applyNumberFormat="0" applyBorder="0" applyAlignment="0" applyProtection="0"/>
    <xf numFmtId="0" fontId="46" fillId="13" borderId="0" applyNumberFormat="0" applyBorder="0" applyAlignment="0" applyProtection="0"/>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46" fillId="13" borderId="0" applyNumberFormat="0" applyBorder="0" applyAlignment="0" applyProtection="0"/>
    <xf numFmtId="0" fontId="32" fillId="0" borderId="0"/>
    <xf numFmtId="0" fontId="52" fillId="21" borderId="0" applyNumberFormat="0" applyBorder="0" applyAlignment="0" applyProtection="0">
      <alignment vertical="center"/>
    </xf>
    <xf numFmtId="0" fontId="51" fillId="19" borderId="0" applyNumberFormat="0" applyBorder="0" applyAlignment="0" applyProtection="0">
      <alignment vertical="center"/>
    </xf>
    <xf numFmtId="0" fontId="46" fillId="13" borderId="0" applyNumberFormat="0" applyBorder="0" applyAlignment="0" applyProtection="0"/>
    <xf numFmtId="0" fontId="51" fillId="19" borderId="0" applyNumberFormat="0" applyBorder="0" applyAlignment="0" applyProtection="0">
      <alignment vertical="center"/>
    </xf>
    <xf numFmtId="0" fontId="46" fillId="13" borderId="0" applyNumberFormat="0" applyBorder="0" applyAlignment="0" applyProtection="0"/>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18" fillId="11" borderId="0" applyNumberFormat="0" applyBorder="0" applyAlignment="0" applyProtection="0"/>
    <xf numFmtId="0" fontId="46" fillId="13" borderId="0" applyNumberFormat="0" applyBorder="0" applyAlignment="0" applyProtection="0"/>
    <xf numFmtId="0" fontId="32" fillId="0" borderId="0"/>
    <xf numFmtId="0" fontId="52" fillId="19" borderId="0" applyNumberFormat="0" applyBorder="0" applyAlignment="0" applyProtection="0">
      <alignment vertical="center"/>
    </xf>
    <xf numFmtId="0" fontId="47" fillId="65" borderId="0" applyNumberFormat="0" applyBorder="0" applyAlignment="0" applyProtection="0">
      <alignment vertical="center"/>
    </xf>
    <xf numFmtId="0" fontId="47" fillId="65" borderId="0" applyNumberFormat="0" applyBorder="0" applyAlignment="0" applyProtection="0">
      <alignment vertical="center"/>
    </xf>
    <xf numFmtId="0" fontId="47" fillId="65" borderId="0" applyNumberFormat="0" applyBorder="0" applyAlignment="0" applyProtection="0">
      <alignment vertical="center"/>
    </xf>
    <xf numFmtId="0" fontId="51" fillId="21" borderId="0" applyNumberFormat="0" applyBorder="0" applyAlignment="0" applyProtection="0">
      <alignment vertical="center"/>
    </xf>
    <xf numFmtId="0" fontId="47" fillId="65"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47" fillId="65" borderId="0" applyNumberFormat="0" applyBorder="0" applyAlignment="0" applyProtection="0">
      <alignment vertical="center"/>
    </xf>
    <xf numFmtId="0" fontId="44" fillId="8" borderId="0" applyNumberFormat="0" applyBorder="0" applyAlignment="0" applyProtection="0">
      <alignment vertical="center"/>
    </xf>
    <xf numFmtId="0" fontId="51" fillId="21" borderId="0" applyNumberFormat="0" applyBorder="0" applyAlignment="0" applyProtection="0">
      <alignment vertical="center"/>
    </xf>
    <xf numFmtId="0" fontId="47" fillId="65"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8" fillId="35" borderId="0" applyNumberFormat="0" applyBorder="0" applyAlignment="0" applyProtection="0"/>
    <xf numFmtId="0" fontId="46" fillId="13" borderId="0" applyNumberFormat="0" applyBorder="0" applyAlignment="0" applyProtection="0"/>
    <xf numFmtId="0" fontId="51" fillId="19" borderId="0" applyNumberFormat="0" applyBorder="0" applyAlignment="0" applyProtection="0">
      <alignment vertical="center"/>
    </xf>
    <xf numFmtId="0" fontId="58" fillId="35" borderId="0" applyNumberFormat="0" applyBorder="0" applyAlignment="0" applyProtection="0"/>
    <xf numFmtId="0" fontId="51" fillId="21" borderId="0" applyNumberFormat="0" applyBorder="0" applyAlignment="0" applyProtection="0">
      <alignment vertical="center"/>
    </xf>
    <xf numFmtId="0" fontId="47" fillId="65" borderId="0" applyNumberFormat="0" applyBorder="0" applyAlignment="0" applyProtection="0">
      <alignment vertical="center"/>
    </xf>
    <xf numFmtId="0" fontId="58" fillId="35" borderId="0" applyNumberFormat="0" applyBorder="0" applyAlignment="0" applyProtection="0"/>
    <xf numFmtId="0" fontId="47" fillId="65" borderId="0" applyNumberFormat="0" applyBorder="0" applyAlignment="0" applyProtection="0">
      <alignment vertical="center"/>
    </xf>
    <xf numFmtId="0" fontId="51" fillId="19" borderId="0" applyNumberFormat="0" applyBorder="0" applyAlignment="0" applyProtection="0">
      <alignment vertical="center"/>
    </xf>
    <xf numFmtId="0" fontId="58" fillId="35" borderId="0" applyNumberFormat="0" applyBorder="0" applyAlignment="0" applyProtection="0"/>
    <xf numFmtId="9" fontId="32" fillId="0" borderId="0" applyFont="0" applyFill="0" applyBorder="0" applyAlignment="0" applyProtection="0">
      <alignment vertical="center"/>
    </xf>
    <xf numFmtId="0" fontId="46" fillId="13" borderId="0" applyNumberFormat="0" applyBorder="0" applyAlignment="0" applyProtection="0"/>
    <xf numFmtId="0" fontId="58" fillId="35" borderId="0" applyNumberFormat="0" applyBorder="0" applyAlignment="0" applyProtection="0"/>
    <xf numFmtId="0" fontId="46" fillId="13" borderId="0" applyNumberFormat="0" applyBorder="0" applyAlignment="0" applyProtection="0"/>
    <xf numFmtId="0" fontId="58" fillId="35" borderId="0" applyNumberFormat="0" applyBorder="0" applyAlignment="0" applyProtection="0"/>
    <xf numFmtId="0" fontId="46" fillId="13" borderId="0" applyNumberFormat="0" applyBorder="0" applyAlignment="0" applyProtection="0"/>
    <xf numFmtId="0" fontId="58" fillId="35" borderId="0" applyNumberFormat="0" applyBorder="0" applyAlignment="0" applyProtection="0"/>
    <xf numFmtId="0" fontId="46" fillId="13" borderId="0" applyNumberFormat="0" applyBorder="0" applyAlignment="0" applyProtection="0"/>
    <xf numFmtId="0" fontId="32" fillId="0" borderId="0"/>
    <xf numFmtId="0" fontId="58" fillId="35"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51" fillId="19" borderId="0" applyNumberFormat="0" applyBorder="0" applyAlignment="0" applyProtection="0">
      <alignment vertical="center"/>
    </xf>
    <xf numFmtId="0" fontId="46" fillId="13" borderId="0" applyNumberFormat="0" applyBorder="0" applyAlignment="0" applyProtection="0"/>
    <xf numFmtId="0" fontId="46" fillId="13" borderId="0" applyNumberFormat="0" applyBorder="0" applyAlignment="0" applyProtection="0"/>
    <xf numFmtId="0" fontId="51" fillId="21" borderId="0" applyNumberFormat="0" applyBorder="0" applyAlignment="0" applyProtection="0">
      <alignment vertical="center"/>
    </xf>
    <xf numFmtId="0" fontId="46" fillId="13" borderId="0" applyNumberFormat="0" applyBorder="0" applyAlignment="0" applyProtection="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46" fillId="13" borderId="0" applyNumberFormat="0" applyBorder="0" applyAlignment="0" applyProtection="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46" fillId="12" borderId="0" applyNumberFormat="0" applyBorder="0" applyAlignment="0" applyProtection="0"/>
    <xf numFmtId="0" fontId="32" fillId="0" borderId="0"/>
    <xf numFmtId="0" fontId="44" fillId="8" borderId="0" applyNumberFormat="0" applyBorder="0" applyAlignment="0" applyProtection="0">
      <alignment vertical="center"/>
    </xf>
    <xf numFmtId="0" fontId="52" fillId="19" borderId="0" applyNumberFormat="0" applyBorder="0" applyAlignment="0" applyProtection="0">
      <alignment vertical="center"/>
    </xf>
    <xf numFmtId="0" fontId="46" fillId="14" borderId="0" applyNumberFormat="0" applyBorder="0" applyAlignment="0" applyProtection="0"/>
    <xf numFmtId="0" fontId="51" fillId="19" borderId="0" applyNumberFormat="0" applyBorder="0" applyAlignment="0" applyProtection="0">
      <alignment vertical="center"/>
    </xf>
    <xf numFmtId="0" fontId="18" fillId="11" borderId="0" applyNumberFormat="0" applyBorder="0" applyAlignment="0" applyProtection="0"/>
    <xf numFmtId="0" fontId="18" fillId="11" borderId="0" applyNumberFormat="0" applyBorder="0" applyAlignment="0" applyProtection="0"/>
    <xf numFmtId="0" fontId="32" fillId="0" borderId="0"/>
    <xf numFmtId="0" fontId="51" fillId="19" borderId="0" applyNumberFormat="0" applyBorder="0" applyAlignment="0" applyProtection="0">
      <alignment vertical="center"/>
    </xf>
    <xf numFmtId="0" fontId="47" fillId="32" borderId="0" applyNumberFormat="0" applyBorder="0" applyAlignment="0" applyProtection="0">
      <alignment vertical="center"/>
    </xf>
    <xf numFmtId="0" fontId="18" fillId="11" borderId="0" applyNumberFormat="0" applyBorder="0" applyAlignment="0" applyProtection="0"/>
    <xf numFmtId="0" fontId="32" fillId="0" borderId="0"/>
    <xf numFmtId="9" fontId="32" fillId="0" borderId="0" applyFont="0" applyFill="0" applyBorder="0" applyAlignment="0" applyProtection="0"/>
    <xf numFmtId="0" fontId="18" fillId="11" borderId="0" applyNumberFormat="0" applyBorder="0" applyAlignment="0" applyProtection="0"/>
    <xf numFmtId="0" fontId="32" fillId="0" borderId="0" applyNumberFormat="0" applyFont="0" applyFill="0" applyBorder="0" applyAlignment="0" applyProtection="0"/>
    <xf numFmtId="0" fontId="46" fillId="24" borderId="0" applyNumberFormat="0" applyBorder="0" applyAlignment="0" applyProtection="0"/>
    <xf numFmtId="0" fontId="18" fillId="11" borderId="0" applyNumberFormat="0" applyBorder="0" applyAlignment="0" applyProtection="0"/>
    <xf numFmtId="0" fontId="32" fillId="0" borderId="0"/>
    <xf numFmtId="0" fontId="51" fillId="19" borderId="0" applyNumberFormat="0" applyBorder="0" applyAlignment="0" applyProtection="0">
      <alignment vertical="center"/>
    </xf>
    <xf numFmtId="0" fontId="58" fillId="35" borderId="0" applyNumberFormat="0" applyBorder="0" applyAlignment="0" applyProtection="0"/>
    <xf numFmtId="0" fontId="51" fillId="19" borderId="0" applyNumberFormat="0" applyBorder="0" applyAlignment="0" applyProtection="0">
      <alignment vertical="center"/>
    </xf>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51" fillId="19" borderId="0" applyNumberFormat="0" applyBorder="0" applyAlignment="0" applyProtection="0">
      <alignment vertical="center"/>
    </xf>
    <xf numFmtId="0" fontId="18" fillId="11" borderId="0" applyNumberFormat="0" applyBorder="0" applyAlignment="0" applyProtection="0"/>
    <xf numFmtId="0" fontId="44" fillId="8" borderId="0" applyNumberFormat="0" applyBorder="0" applyAlignment="0" applyProtection="0">
      <alignment vertical="center"/>
    </xf>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0" borderId="0" applyNumberFormat="0" applyBorder="0" applyAlignment="0" applyProtection="0"/>
    <xf numFmtId="0" fontId="51" fillId="19" borderId="0" applyNumberFormat="0" applyBorder="0" applyAlignment="0" applyProtection="0">
      <alignment vertical="center"/>
    </xf>
    <xf numFmtId="0" fontId="52" fillId="21" borderId="0" applyNumberFormat="0" applyBorder="0" applyAlignment="0" applyProtection="0">
      <alignment vertical="center"/>
    </xf>
    <xf numFmtId="0" fontId="18" fillId="10" borderId="0" applyNumberFormat="0" applyBorder="0" applyAlignment="0" applyProtection="0"/>
    <xf numFmtId="0" fontId="52" fillId="21" borderId="0" applyNumberFormat="0" applyBorder="0" applyAlignment="0" applyProtection="0">
      <alignment vertical="center"/>
    </xf>
    <xf numFmtId="0" fontId="18" fillId="10" borderId="0" applyNumberFormat="0" applyBorder="0" applyAlignment="0" applyProtection="0"/>
    <xf numFmtId="0" fontId="52" fillId="21" borderId="0" applyNumberFormat="0" applyBorder="0" applyAlignment="0" applyProtection="0">
      <alignment vertical="center"/>
    </xf>
    <xf numFmtId="0" fontId="18" fillId="10" borderId="0" applyNumberFormat="0" applyBorder="0" applyAlignment="0" applyProtection="0"/>
    <xf numFmtId="0" fontId="51" fillId="19" borderId="0" applyNumberFormat="0" applyBorder="0" applyAlignment="0" applyProtection="0">
      <alignment vertical="center"/>
    </xf>
    <xf numFmtId="0" fontId="52" fillId="21" borderId="0" applyNumberFormat="0" applyBorder="0" applyAlignment="0" applyProtection="0">
      <alignment vertical="center"/>
    </xf>
    <xf numFmtId="0" fontId="18" fillId="10" borderId="0" applyNumberFormat="0" applyBorder="0" applyAlignment="0" applyProtection="0"/>
    <xf numFmtId="0" fontId="52" fillId="21" borderId="0" applyNumberFormat="0" applyBorder="0" applyAlignment="0" applyProtection="0">
      <alignment vertical="center"/>
    </xf>
    <xf numFmtId="0" fontId="18" fillId="10" borderId="0" applyNumberFormat="0" applyBorder="0" applyAlignment="0" applyProtection="0"/>
    <xf numFmtId="0" fontId="44" fillId="27" borderId="0" applyNumberFormat="0" applyBorder="0" applyAlignment="0" applyProtection="0">
      <alignment vertical="center"/>
    </xf>
    <xf numFmtId="0" fontId="52" fillId="21" borderId="0" applyNumberFormat="0" applyBorder="0" applyAlignment="0" applyProtection="0">
      <alignment vertical="center"/>
    </xf>
    <xf numFmtId="0" fontId="18" fillId="10" borderId="0" applyNumberFormat="0" applyBorder="0" applyAlignment="0" applyProtection="0"/>
    <xf numFmtId="0" fontId="18" fillId="10" borderId="0" applyNumberFormat="0" applyBorder="0" applyAlignment="0" applyProtection="0"/>
    <xf numFmtId="0" fontId="51" fillId="19" borderId="0" applyNumberFormat="0" applyBorder="0" applyAlignment="0" applyProtection="0">
      <alignment vertical="center"/>
    </xf>
    <xf numFmtId="0" fontId="18" fillId="10" borderId="0" applyNumberFormat="0" applyBorder="0" applyAlignment="0" applyProtection="0"/>
    <xf numFmtId="0" fontId="18" fillId="10" borderId="0" applyNumberFormat="0" applyBorder="0" applyAlignment="0" applyProtection="0"/>
    <xf numFmtId="0" fontId="51" fillId="19" borderId="0" applyNumberFormat="0" applyBorder="0" applyAlignment="0" applyProtection="0">
      <alignment vertical="center"/>
    </xf>
    <xf numFmtId="0" fontId="32" fillId="0" borderId="0"/>
    <xf numFmtId="0" fontId="18" fillId="10" borderId="0" applyNumberFormat="0" applyBorder="0" applyAlignment="0" applyProtection="0"/>
    <xf numFmtId="0" fontId="18" fillId="10" borderId="0" applyNumberFormat="0" applyBorder="0" applyAlignment="0" applyProtection="0"/>
    <xf numFmtId="0" fontId="32" fillId="0" borderId="0"/>
    <xf numFmtId="0" fontId="32" fillId="0" borderId="0" applyNumberFormat="0" applyFont="0" applyFill="0" applyBorder="0" applyAlignment="0" applyProtection="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32" fillId="0" borderId="0"/>
    <xf numFmtId="0" fontId="18" fillId="10" borderId="0" applyNumberFormat="0" applyBorder="0" applyAlignment="0" applyProtection="0"/>
    <xf numFmtId="0" fontId="18" fillId="10" borderId="0" applyNumberFormat="0" applyBorder="0" applyAlignment="0" applyProtection="0"/>
    <xf numFmtId="0" fontId="32" fillId="0" borderId="0"/>
    <xf numFmtId="0" fontId="46" fillId="35" borderId="0" applyNumberFormat="0" applyBorder="0" applyAlignment="0" applyProtection="0"/>
    <xf numFmtId="0" fontId="32" fillId="0" borderId="0"/>
    <xf numFmtId="0" fontId="46" fillId="35" borderId="0" applyNumberFormat="0" applyBorder="0" applyAlignment="0" applyProtection="0"/>
    <xf numFmtId="0" fontId="32" fillId="0" borderId="0"/>
    <xf numFmtId="0" fontId="32" fillId="0" borderId="0"/>
    <xf numFmtId="0" fontId="51" fillId="19" borderId="0" applyNumberFormat="0" applyBorder="0" applyAlignment="0" applyProtection="0">
      <alignment vertical="center"/>
    </xf>
    <xf numFmtId="0" fontId="46" fillId="68" borderId="0" applyNumberFormat="0" applyBorder="0" applyAlignment="0" applyProtection="0"/>
    <xf numFmtId="0" fontId="46" fillId="35" borderId="0" applyNumberFormat="0" applyBorder="0" applyAlignment="0" applyProtection="0"/>
    <xf numFmtId="0" fontId="46" fillId="35" borderId="0" applyNumberFormat="0" applyBorder="0" applyAlignment="0" applyProtection="0"/>
    <xf numFmtId="0" fontId="32" fillId="0" borderId="0" applyNumberFormat="0" applyFont="0" applyFill="0" applyBorder="0" applyAlignment="0" applyProtection="0"/>
    <xf numFmtId="0" fontId="46" fillId="68" borderId="0" applyNumberFormat="0" applyBorder="0" applyAlignment="0" applyProtection="0"/>
    <xf numFmtId="0" fontId="46" fillId="35" borderId="0" applyNumberFormat="0" applyBorder="0" applyAlignment="0" applyProtection="0"/>
    <xf numFmtId="0" fontId="46" fillId="35" borderId="0" applyNumberFormat="0" applyBorder="0" applyAlignment="0" applyProtection="0"/>
    <xf numFmtId="0" fontId="3" fillId="0" borderId="0"/>
    <xf numFmtId="0" fontId="32" fillId="0" borderId="0"/>
    <xf numFmtId="2" fontId="10" fillId="0" borderId="0" applyProtection="0"/>
    <xf numFmtId="0" fontId="46" fillId="68" borderId="0" applyNumberFormat="0" applyBorder="0" applyAlignment="0" applyProtection="0"/>
    <xf numFmtId="0" fontId="46" fillId="35" borderId="0" applyNumberFormat="0" applyBorder="0" applyAlignment="0" applyProtection="0"/>
    <xf numFmtId="0" fontId="32" fillId="0" borderId="0"/>
    <xf numFmtId="0" fontId="32" fillId="0" borderId="0"/>
    <xf numFmtId="0" fontId="46" fillId="35" borderId="0" applyNumberFormat="0" applyBorder="0" applyAlignment="0" applyProtection="0"/>
    <xf numFmtId="0" fontId="32" fillId="0" borderId="0"/>
    <xf numFmtId="0" fontId="46" fillId="35" borderId="0" applyNumberFormat="0" applyBorder="0" applyAlignment="0" applyProtection="0"/>
    <xf numFmtId="0" fontId="32" fillId="0" borderId="0"/>
    <xf numFmtId="0" fontId="32" fillId="0" borderId="0"/>
    <xf numFmtId="0" fontId="51" fillId="19" borderId="0" applyNumberFormat="0" applyBorder="0" applyAlignment="0" applyProtection="0">
      <alignment vertical="center"/>
    </xf>
    <xf numFmtId="0" fontId="46" fillId="35" borderId="0" applyNumberFormat="0" applyBorder="0" applyAlignment="0" applyProtection="0"/>
    <xf numFmtId="0" fontId="32" fillId="0" borderId="0"/>
    <xf numFmtId="0" fontId="51" fillId="19" borderId="0" applyNumberFormat="0" applyBorder="0" applyAlignment="0" applyProtection="0">
      <alignment vertical="center"/>
    </xf>
    <xf numFmtId="0" fontId="46" fillId="35" borderId="0" applyNumberFormat="0" applyBorder="0" applyAlignment="0" applyProtection="0"/>
    <xf numFmtId="0" fontId="32" fillId="0" borderId="0" applyNumberFormat="0" applyFont="0" applyFill="0" applyBorder="0" applyAlignment="0" applyProtection="0"/>
    <xf numFmtId="0" fontId="44" fillId="8" borderId="0" applyNumberFormat="0" applyBorder="0" applyAlignment="0" applyProtection="0">
      <alignment vertical="center"/>
    </xf>
    <xf numFmtId="0" fontId="32" fillId="0" borderId="0"/>
    <xf numFmtId="0" fontId="83" fillId="27" borderId="0" applyNumberFormat="0" applyBorder="0" applyAlignment="0" applyProtection="0">
      <alignment vertical="center"/>
    </xf>
    <xf numFmtId="0" fontId="51" fillId="19" borderId="0" applyNumberFormat="0" applyBorder="0" applyAlignment="0" applyProtection="0">
      <alignment vertical="center"/>
    </xf>
    <xf numFmtId="0" fontId="46" fillId="35" borderId="0" applyNumberFormat="0" applyBorder="0" applyAlignment="0" applyProtection="0"/>
    <xf numFmtId="0" fontId="83" fillId="27" borderId="0" applyNumberFormat="0" applyBorder="0" applyAlignment="0" applyProtection="0">
      <alignment vertical="center"/>
    </xf>
    <xf numFmtId="0" fontId="46" fillId="35" borderId="0" applyNumberFormat="0" applyBorder="0" applyAlignment="0" applyProtection="0"/>
    <xf numFmtId="0" fontId="32" fillId="0" borderId="0"/>
    <xf numFmtId="0" fontId="44" fillId="8" borderId="0" applyNumberFormat="0" applyBorder="0" applyAlignment="0" applyProtection="0">
      <alignment vertical="center"/>
    </xf>
    <xf numFmtId="0" fontId="32" fillId="0" borderId="0" applyNumberFormat="0" applyFont="0" applyFill="0" applyBorder="0" applyAlignment="0" applyProtection="0"/>
    <xf numFmtId="0" fontId="51" fillId="21" borderId="0" applyNumberFormat="0" applyBorder="0" applyAlignment="0" applyProtection="0">
      <alignment vertical="center"/>
    </xf>
    <xf numFmtId="0" fontId="46" fillId="35" borderId="0" applyNumberFormat="0" applyBorder="0" applyAlignment="0" applyProtection="0"/>
    <xf numFmtId="0" fontId="44" fillId="8" borderId="0" applyNumberFormat="0" applyBorder="0" applyAlignment="0" applyProtection="0">
      <alignment vertical="center"/>
    </xf>
    <xf numFmtId="9" fontId="13" fillId="0" borderId="0" applyFont="0" applyFill="0" applyBorder="0" applyAlignment="0" applyProtection="0">
      <alignment vertical="center"/>
    </xf>
    <xf numFmtId="0" fontId="46" fillId="14" borderId="0" applyNumberFormat="0" applyBorder="0" applyAlignment="0" applyProtection="0"/>
    <xf numFmtId="9" fontId="13" fillId="0" borderId="0" applyFont="0" applyFill="0" applyBorder="0" applyAlignment="0" applyProtection="0">
      <alignment vertical="center"/>
    </xf>
    <xf numFmtId="0" fontId="46" fillId="14" borderId="0" applyNumberFormat="0" applyBorder="0" applyAlignment="0" applyProtection="0"/>
    <xf numFmtId="0" fontId="46" fillId="14" borderId="0" applyNumberFormat="0" applyBorder="0" applyAlignment="0" applyProtection="0"/>
    <xf numFmtId="0" fontId="51" fillId="19" borderId="0" applyNumberFormat="0" applyBorder="0" applyAlignment="0" applyProtection="0">
      <alignment vertical="center"/>
    </xf>
    <xf numFmtId="0" fontId="46" fillId="14" borderId="0" applyNumberFormat="0" applyBorder="0" applyAlignment="0" applyProtection="0"/>
    <xf numFmtId="0" fontId="51" fillId="19" borderId="0" applyNumberFormat="0" applyBorder="0" applyAlignment="0" applyProtection="0">
      <alignment vertical="center"/>
    </xf>
    <xf numFmtId="0" fontId="46" fillId="14" borderId="0" applyNumberFormat="0" applyBorder="0" applyAlignment="0" applyProtection="0"/>
    <xf numFmtId="0" fontId="46" fillId="14" borderId="0" applyNumberFormat="0" applyBorder="0" applyAlignment="0" applyProtection="0"/>
    <xf numFmtId="0" fontId="51" fillId="19" borderId="0" applyNumberFormat="0" applyBorder="0" applyAlignment="0" applyProtection="0">
      <alignment vertical="center"/>
    </xf>
    <xf numFmtId="0" fontId="64" fillId="19" borderId="0" applyNumberFormat="0" applyBorder="0" applyAlignment="0" applyProtection="0">
      <alignment vertical="center"/>
    </xf>
    <xf numFmtId="0" fontId="46" fillId="14" borderId="0" applyNumberFormat="0" applyBorder="0" applyAlignment="0" applyProtection="0"/>
    <xf numFmtId="0" fontId="51" fillId="19" borderId="0" applyNumberFormat="0" applyBorder="0" applyAlignment="0" applyProtection="0">
      <alignment vertical="center"/>
    </xf>
    <xf numFmtId="0" fontId="64" fillId="19" borderId="0" applyNumberFormat="0" applyBorder="0" applyAlignment="0" applyProtection="0">
      <alignment vertical="center"/>
    </xf>
    <xf numFmtId="0" fontId="46" fillId="14" borderId="0" applyNumberFormat="0" applyBorder="0" applyAlignment="0" applyProtection="0"/>
    <xf numFmtId="0" fontId="32" fillId="0" borderId="0"/>
    <xf numFmtId="0" fontId="51" fillId="19" borderId="0" applyNumberFormat="0" applyBorder="0" applyAlignment="0" applyProtection="0">
      <alignment vertical="center"/>
    </xf>
    <xf numFmtId="0" fontId="64" fillId="19" borderId="0" applyNumberFormat="0" applyBorder="0" applyAlignment="0" applyProtection="0">
      <alignment vertical="center"/>
    </xf>
    <xf numFmtId="0" fontId="46" fillId="14" borderId="0" applyNumberFormat="0" applyBorder="0" applyAlignment="0" applyProtection="0"/>
    <xf numFmtId="0" fontId="47" fillId="31" borderId="0" applyNumberFormat="0" applyBorder="0" applyAlignment="0" applyProtection="0">
      <alignment vertical="center"/>
    </xf>
    <xf numFmtId="0" fontId="47" fillId="31" borderId="0" applyNumberFormat="0" applyBorder="0" applyAlignment="0" applyProtection="0">
      <alignment vertical="center"/>
    </xf>
    <xf numFmtId="0" fontId="32" fillId="0" borderId="0"/>
    <xf numFmtId="0" fontId="47" fillId="31"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1" fillId="19" borderId="0" applyNumberFormat="0" applyBorder="0" applyAlignment="0" applyProtection="0">
      <alignment vertical="center"/>
    </xf>
    <xf numFmtId="0" fontId="46" fillId="14" borderId="0" applyNumberFormat="0" applyBorder="0" applyAlignment="0" applyProtection="0"/>
    <xf numFmtId="0" fontId="5" fillId="0" borderId="17">
      <alignment horizontal="distributed" vertical="center" wrapText="1"/>
    </xf>
    <xf numFmtId="0" fontId="46" fillId="14" borderId="0" applyNumberFormat="0" applyBorder="0" applyAlignment="0" applyProtection="0"/>
    <xf numFmtId="0" fontId="51" fillId="19" borderId="0" applyNumberFormat="0" applyBorder="0" applyAlignment="0" applyProtection="0">
      <alignment vertical="center"/>
    </xf>
    <xf numFmtId="0" fontId="46" fillId="14" borderId="0" applyNumberFormat="0" applyBorder="0" applyAlignment="0" applyProtection="0"/>
    <xf numFmtId="0" fontId="32" fillId="0" borderId="0"/>
    <xf numFmtId="0" fontId="51" fillId="19" borderId="0" applyNumberFormat="0" applyBorder="0" applyAlignment="0" applyProtection="0">
      <alignment vertical="center"/>
    </xf>
    <xf numFmtId="0" fontId="24" fillId="0" borderId="65" applyNumberFormat="0" applyFill="0" applyAlignment="0" applyProtection="0">
      <alignment vertical="center"/>
    </xf>
    <xf numFmtId="0" fontId="46" fillId="14" borderId="0" applyNumberFormat="0" applyBorder="0" applyAlignment="0" applyProtection="0"/>
    <xf numFmtId="0" fontId="32" fillId="0" borderId="0"/>
    <xf numFmtId="0" fontId="51" fillId="19" borderId="0" applyNumberFormat="0" applyBorder="0" applyAlignment="0" applyProtection="0">
      <alignment vertical="center"/>
    </xf>
    <xf numFmtId="9" fontId="13" fillId="0" borderId="0" applyFont="0" applyFill="0" applyBorder="0" applyAlignment="0" applyProtection="0">
      <alignment vertical="center"/>
    </xf>
    <xf numFmtId="0" fontId="46" fillId="14" borderId="0" applyNumberFormat="0" applyBorder="0" applyAlignment="0" applyProtection="0"/>
    <xf numFmtId="0" fontId="51" fillId="19" borderId="0" applyNumberFormat="0" applyBorder="0" applyAlignment="0" applyProtection="0">
      <alignment vertical="center"/>
    </xf>
    <xf numFmtId="9" fontId="13" fillId="0" borderId="0" applyFont="0" applyFill="0" applyBorder="0" applyAlignment="0" applyProtection="0">
      <alignment vertical="center"/>
    </xf>
    <xf numFmtId="0" fontId="46" fillId="14" borderId="0" applyNumberFormat="0" applyBorder="0" applyAlignment="0" applyProtection="0"/>
    <xf numFmtId="0" fontId="32" fillId="0" borderId="0"/>
    <xf numFmtId="0" fontId="76" fillId="19" borderId="0" applyNumberFormat="0" applyBorder="0" applyAlignment="0" applyProtection="0">
      <alignment vertical="center"/>
    </xf>
    <xf numFmtId="0" fontId="51" fillId="19" borderId="0" applyNumberFormat="0" applyBorder="0" applyAlignment="0" applyProtection="0">
      <alignment vertical="center"/>
    </xf>
    <xf numFmtId="9" fontId="13" fillId="0" borderId="0" applyFont="0" applyFill="0" applyBorder="0" applyAlignment="0" applyProtection="0">
      <alignment vertical="center"/>
    </xf>
    <xf numFmtId="0" fontId="46" fillId="14" borderId="0" applyNumberFormat="0" applyBorder="0" applyAlignment="0" applyProtection="0"/>
    <xf numFmtId="0" fontId="44" fillId="8" borderId="0" applyNumberFormat="0" applyBorder="0" applyAlignment="0" applyProtection="0">
      <alignment vertical="center"/>
    </xf>
    <xf numFmtId="0" fontId="44" fillId="8" borderId="0" applyNumberFormat="0" applyBorder="0" applyAlignment="0" applyProtection="0">
      <alignment vertical="center"/>
    </xf>
    <xf numFmtId="0" fontId="76" fillId="19" borderId="0" applyNumberFormat="0" applyBorder="0" applyAlignment="0" applyProtection="0">
      <alignment vertical="center"/>
    </xf>
    <xf numFmtId="0" fontId="51" fillId="19" borderId="0" applyNumberFormat="0" applyBorder="0" applyAlignment="0" applyProtection="0">
      <alignment vertical="center"/>
    </xf>
    <xf numFmtId="9" fontId="13" fillId="0" borderId="0" applyFont="0" applyFill="0" applyBorder="0" applyAlignment="0" applyProtection="0">
      <alignment vertical="center"/>
    </xf>
    <xf numFmtId="0" fontId="46" fillId="14" borderId="0" applyNumberFormat="0" applyBorder="0" applyAlignment="0" applyProtection="0"/>
    <xf numFmtId="0" fontId="32" fillId="0" borderId="0" applyNumberFormat="0" applyFont="0" applyFill="0" applyBorder="0" applyAlignment="0" applyProtection="0"/>
    <xf numFmtId="0" fontId="32" fillId="0" borderId="0"/>
    <xf numFmtId="0" fontId="51" fillId="19" borderId="0" applyNumberFormat="0" applyBorder="0" applyAlignment="0" applyProtection="0">
      <alignment vertical="center"/>
    </xf>
    <xf numFmtId="9" fontId="13" fillId="0" borderId="0" applyFont="0" applyFill="0" applyBorder="0" applyAlignment="0" applyProtection="0">
      <alignment vertical="center"/>
    </xf>
    <xf numFmtId="0" fontId="46" fillId="14" borderId="0" applyNumberFormat="0" applyBorder="0" applyAlignment="0" applyProtection="0"/>
    <xf numFmtId="0" fontId="51" fillId="19" borderId="0" applyNumberFormat="0" applyBorder="0" applyAlignment="0" applyProtection="0">
      <alignment vertical="center"/>
    </xf>
    <xf numFmtId="0" fontId="46" fillId="14" borderId="0" applyNumberFormat="0" applyBorder="0" applyAlignment="0" applyProtection="0"/>
    <xf numFmtId="0" fontId="51" fillId="19" borderId="0" applyNumberFormat="0" applyBorder="0" applyAlignment="0" applyProtection="0">
      <alignment vertical="center"/>
    </xf>
    <xf numFmtId="0" fontId="46" fillId="14" borderId="0" applyNumberFormat="0" applyBorder="0" applyAlignment="0" applyProtection="0"/>
    <xf numFmtId="0" fontId="46" fillId="14" borderId="0" applyNumberFormat="0" applyBorder="0" applyAlignment="0" applyProtection="0"/>
    <xf numFmtId="0" fontId="3" fillId="0" borderId="0">
      <alignment vertical="center"/>
    </xf>
    <xf numFmtId="0" fontId="3" fillId="0" borderId="0">
      <alignment vertical="center"/>
    </xf>
    <xf numFmtId="0" fontId="51" fillId="19" borderId="0" applyNumberFormat="0" applyBorder="0" applyAlignment="0" applyProtection="0">
      <alignment vertical="center"/>
    </xf>
    <xf numFmtId="0" fontId="47" fillId="31" borderId="0" applyNumberFormat="0" applyBorder="0" applyAlignment="0" applyProtection="0">
      <alignment vertical="center"/>
    </xf>
    <xf numFmtId="0" fontId="32" fillId="0" borderId="0" applyNumberFormat="0" applyFont="0" applyFill="0" applyBorder="0" applyAlignment="0" applyProtection="0"/>
    <xf numFmtId="0" fontId="46" fillId="68" borderId="0" applyNumberFormat="0" applyBorder="0" applyAlignment="0" applyProtection="0"/>
    <xf numFmtId="0" fontId="18" fillId="11" borderId="0" applyNumberFormat="0" applyBorder="0" applyAlignment="0" applyProtection="0"/>
    <xf numFmtId="0" fontId="51" fillId="19" borderId="0" applyNumberFormat="0" applyBorder="0" applyAlignment="0" applyProtection="0">
      <alignment vertical="center"/>
    </xf>
    <xf numFmtId="0" fontId="18" fillId="11" borderId="0" applyNumberFormat="0" applyBorder="0" applyAlignment="0" applyProtection="0"/>
    <xf numFmtId="0" fontId="32" fillId="0" borderId="0"/>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18" fillId="11" borderId="0" applyNumberFormat="0" applyBorder="0" applyAlignment="0" applyProtection="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18" fillId="11" borderId="0" applyNumberFormat="0" applyBorder="0" applyAlignment="0" applyProtection="0"/>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18" fillId="11" borderId="0" applyNumberFormat="0" applyBorder="0" applyAlignment="0" applyProtection="0"/>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18" fillId="11" borderId="0" applyNumberFormat="0" applyBorder="0" applyAlignment="0" applyProtection="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32" fillId="0" borderId="0"/>
    <xf numFmtId="0" fontId="18" fillId="11" borderId="0" applyNumberFormat="0" applyBorder="0" applyAlignment="0" applyProtection="0"/>
    <xf numFmtId="0" fontId="32" fillId="0" borderId="0"/>
    <xf numFmtId="0" fontId="18" fillId="46" borderId="0" applyNumberFormat="0" applyBorder="0" applyAlignment="0" applyProtection="0"/>
    <xf numFmtId="0" fontId="32" fillId="0" borderId="0"/>
    <xf numFmtId="0" fontId="44" fillId="8"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97" fillId="0" borderId="0" applyProtection="0"/>
    <xf numFmtId="0" fontId="18" fillId="46" borderId="0" applyNumberFormat="0" applyBorder="0" applyAlignment="0" applyProtection="0"/>
    <xf numFmtId="0" fontId="18" fillId="46" borderId="0" applyNumberFormat="0" applyBorder="0" applyAlignment="0" applyProtection="0"/>
    <xf numFmtId="0" fontId="32" fillId="0" borderId="0" applyNumberFormat="0" applyFont="0" applyFill="0" applyBorder="0" applyAlignment="0" applyProtection="0"/>
    <xf numFmtId="0" fontId="9" fillId="0" borderId="0" applyProtection="0"/>
    <xf numFmtId="0" fontId="18"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51" fillId="19" borderId="0" applyNumberFormat="0" applyBorder="0" applyAlignment="0" applyProtection="0">
      <alignment vertical="center"/>
    </xf>
    <xf numFmtId="0" fontId="18" fillId="46" borderId="0" applyNumberFormat="0" applyBorder="0" applyAlignment="0" applyProtection="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18" fillId="46" borderId="0" applyNumberFormat="0" applyBorder="0" applyAlignment="0" applyProtection="0"/>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46" fillId="46" borderId="0" applyNumberFormat="0" applyBorder="0" applyAlignment="0" applyProtection="0"/>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46" fillId="46" borderId="0" applyNumberFormat="0" applyBorder="0" applyAlignment="0" applyProtection="0"/>
    <xf numFmtId="0" fontId="32" fillId="0" borderId="0" applyNumberFormat="0" applyFont="0" applyFill="0" applyBorder="0" applyAlignment="0" applyProtection="0"/>
    <xf numFmtId="0" fontId="51" fillId="19" borderId="0" applyNumberFormat="0" applyBorder="0" applyAlignment="0" applyProtection="0">
      <alignment vertical="center"/>
    </xf>
    <xf numFmtId="0" fontId="76" fillId="19" borderId="0" applyNumberFormat="0" applyBorder="0" applyAlignment="0" applyProtection="0">
      <alignment vertical="center"/>
    </xf>
    <xf numFmtId="0" fontId="51" fillId="21" borderId="0" applyNumberFormat="0" applyBorder="0" applyAlignment="0" applyProtection="0">
      <alignment vertical="center"/>
    </xf>
    <xf numFmtId="0" fontId="46" fillId="46" borderId="0" applyNumberFormat="0" applyBorder="0" applyAlignment="0" applyProtection="0"/>
    <xf numFmtId="0" fontId="3" fillId="0" borderId="0"/>
    <xf numFmtId="0" fontId="76" fillId="19" borderId="0" applyNumberFormat="0" applyBorder="0" applyAlignment="0" applyProtection="0">
      <alignment vertical="center"/>
    </xf>
    <xf numFmtId="0" fontId="51" fillId="21" borderId="0" applyNumberFormat="0" applyBorder="0" applyAlignment="0" applyProtection="0">
      <alignment vertical="center"/>
    </xf>
    <xf numFmtId="0" fontId="46" fillId="46" borderId="0" applyNumberFormat="0" applyBorder="0" applyAlignment="0" applyProtection="0"/>
    <xf numFmtId="0" fontId="32" fillId="0" borderId="0"/>
    <xf numFmtId="0" fontId="51" fillId="21" borderId="0" applyNumberFormat="0" applyBorder="0" applyAlignment="0" applyProtection="0">
      <alignment vertical="center"/>
    </xf>
    <xf numFmtId="0" fontId="46" fillId="46" borderId="0" applyNumberFormat="0" applyBorder="0" applyAlignment="0" applyProtection="0"/>
    <xf numFmtId="0" fontId="13" fillId="0" borderId="0">
      <alignment vertical="center"/>
    </xf>
    <xf numFmtId="0" fontId="51" fillId="21" borderId="0" applyNumberFormat="0" applyBorder="0" applyAlignment="0" applyProtection="0">
      <alignment vertical="center"/>
    </xf>
    <xf numFmtId="0" fontId="46" fillId="46" borderId="0" applyNumberFormat="0" applyBorder="0" applyAlignment="0" applyProtection="0"/>
    <xf numFmtId="0" fontId="32" fillId="0" borderId="0"/>
    <xf numFmtId="0" fontId="32" fillId="0" borderId="0"/>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46" fillId="46" borderId="0" applyNumberFormat="0" applyBorder="0" applyAlignment="0" applyProtection="0"/>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46" fillId="46" borderId="0" applyNumberFormat="0" applyBorder="0" applyAlignment="0" applyProtection="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1" fillId="19" borderId="0" applyNumberFormat="0" applyBorder="0" applyAlignment="0" applyProtection="0">
      <alignment vertical="center"/>
    </xf>
    <xf numFmtId="0" fontId="46" fillId="46" borderId="0" applyNumberFormat="0" applyBorder="0" applyAlignment="0" applyProtection="0"/>
    <xf numFmtId="0" fontId="32" fillId="0" borderId="0"/>
    <xf numFmtId="0" fontId="32" fillId="0" borderId="0"/>
    <xf numFmtId="0" fontId="51" fillId="19" borderId="0" applyNumberFormat="0" applyBorder="0" applyAlignment="0" applyProtection="0">
      <alignment vertical="center"/>
    </xf>
    <xf numFmtId="0" fontId="46" fillId="68" borderId="0" applyNumberFormat="0" applyBorder="0" applyAlignment="0" applyProtection="0"/>
    <xf numFmtId="0" fontId="46" fillId="68" borderId="0" applyNumberFormat="0" applyBorder="0" applyAlignment="0" applyProtection="0"/>
    <xf numFmtId="0" fontId="32" fillId="0" borderId="0"/>
    <xf numFmtId="0" fontId="46" fillId="68" borderId="0" applyNumberFormat="0" applyBorder="0" applyAlignment="0" applyProtection="0"/>
    <xf numFmtId="0" fontId="32" fillId="0" borderId="0"/>
    <xf numFmtId="0" fontId="46" fillId="68" borderId="0" applyNumberFormat="0" applyBorder="0" applyAlignment="0" applyProtection="0"/>
    <xf numFmtId="0" fontId="32" fillId="0" borderId="0"/>
    <xf numFmtId="0" fontId="32" fillId="0" borderId="0"/>
    <xf numFmtId="0" fontId="51" fillId="21" borderId="0" applyNumberFormat="0" applyBorder="0" applyAlignment="0" applyProtection="0">
      <alignment vertical="center"/>
    </xf>
    <xf numFmtId="0" fontId="46" fillId="68" borderId="0" applyNumberFormat="0" applyBorder="0" applyAlignment="0" applyProtection="0"/>
    <xf numFmtId="0" fontId="47" fillId="41" borderId="0" applyNumberFormat="0" applyBorder="0" applyAlignment="0" applyProtection="0">
      <alignment vertical="center"/>
    </xf>
    <xf numFmtId="0" fontId="32" fillId="0" borderId="0"/>
    <xf numFmtId="0" fontId="47" fillId="41" borderId="0" applyNumberFormat="0" applyBorder="0" applyAlignment="0" applyProtection="0">
      <alignment vertical="center"/>
    </xf>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47" fillId="41" borderId="0" applyNumberFormat="0" applyBorder="0" applyAlignment="0" applyProtection="0">
      <alignment vertical="center"/>
    </xf>
    <xf numFmtId="0" fontId="47" fillId="41" borderId="0" applyNumberFormat="0" applyBorder="0" applyAlignment="0" applyProtection="0">
      <alignment vertical="center"/>
    </xf>
    <xf numFmtId="0" fontId="51" fillId="21" borderId="0" applyNumberFormat="0" applyBorder="0" applyAlignment="0" applyProtection="0">
      <alignment vertical="center"/>
    </xf>
    <xf numFmtId="0" fontId="47" fillId="41" borderId="0" applyNumberFormat="0" applyBorder="0" applyAlignment="0" applyProtection="0">
      <alignment vertical="center"/>
    </xf>
    <xf numFmtId="0" fontId="44" fillId="8" borderId="0" applyNumberFormat="0" applyBorder="0" applyAlignment="0" applyProtection="0">
      <alignment vertical="center"/>
    </xf>
    <xf numFmtId="0" fontId="47" fillId="41" borderId="0" applyNumberFormat="0" applyBorder="0" applyAlignment="0" applyProtection="0">
      <alignment vertical="center"/>
    </xf>
    <xf numFmtId="0" fontId="46" fillId="68" borderId="0" applyNumberFormat="0" applyBorder="0" applyAlignment="0" applyProtection="0"/>
    <xf numFmtId="0" fontId="47" fillId="41" borderId="0" applyNumberFormat="0" applyBorder="0" applyAlignment="0" applyProtection="0">
      <alignment vertical="center"/>
    </xf>
    <xf numFmtId="0" fontId="47" fillId="41" borderId="0" applyNumberFormat="0" applyBorder="0" applyAlignment="0" applyProtection="0">
      <alignment vertical="center"/>
    </xf>
    <xf numFmtId="0" fontId="46" fillId="68" borderId="0" applyNumberFormat="0" applyBorder="0" applyAlignment="0" applyProtection="0"/>
    <xf numFmtId="0" fontId="46" fillId="68" borderId="0" applyNumberFormat="0" applyBorder="0" applyAlignment="0" applyProtection="0"/>
    <xf numFmtId="0" fontId="46" fillId="68" borderId="0" applyNumberFormat="0" applyBorder="0" applyAlignment="0" applyProtection="0"/>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46" fillId="68" borderId="0" applyNumberFormat="0" applyBorder="0" applyAlignment="0" applyProtection="0"/>
    <xf numFmtId="0" fontId="51" fillId="19" borderId="0" applyNumberFormat="0" applyBorder="0" applyAlignment="0" applyProtection="0">
      <alignment vertical="center"/>
    </xf>
    <xf numFmtId="0" fontId="46" fillId="68" borderId="0" applyNumberFormat="0" applyBorder="0" applyAlignment="0" applyProtection="0"/>
    <xf numFmtId="0" fontId="44" fillId="8" borderId="0" applyNumberFormat="0" applyBorder="0" applyAlignment="0" applyProtection="0">
      <alignment vertical="center"/>
    </xf>
    <xf numFmtId="0" fontId="32" fillId="0" borderId="0"/>
    <xf numFmtId="0" fontId="32" fillId="0" borderId="0"/>
    <xf numFmtId="0" fontId="51" fillId="19" borderId="0" applyNumberFormat="0" applyBorder="0" applyAlignment="0" applyProtection="0">
      <alignment vertical="center"/>
    </xf>
    <xf numFmtId="9" fontId="32" fillId="0" borderId="0" applyFont="0" applyFill="0" applyBorder="0" applyAlignment="0" applyProtection="0">
      <alignment vertical="center"/>
    </xf>
    <xf numFmtId="0" fontId="46" fillId="68" borderId="0" applyNumberFormat="0" applyBorder="0" applyAlignment="0" applyProtection="0"/>
    <xf numFmtId="0" fontId="44" fillId="8"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46" fillId="68" borderId="0" applyNumberFormat="0" applyBorder="0" applyAlignment="0" applyProtection="0"/>
    <xf numFmtId="0" fontId="51" fillId="19" borderId="0" applyNumberFormat="0" applyBorder="0" applyAlignment="0" applyProtection="0">
      <alignment vertical="center"/>
    </xf>
    <xf numFmtId="0" fontId="46" fillId="68" borderId="0" applyNumberFormat="0" applyBorder="0" applyAlignment="0" applyProtection="0"/>
    <xf numFmtId="0" fontId="51" fillId="19" borderId="0" applyNumberFormat="0" applyBorder="0" applyAlignment="0" applyProtection="0">
      <alignment vertical="center"/>
    </xf>
    <xf numFmtId="0" fontId="46" fillId="68" borderId="0" applyNumberFormat="0" applyBorder="0" applyAlignment="0" applyProtection="0"/>
    <xf numFmtId="0" fontId="51" fillId="19" borderId="0" applyNumberFormat="0" applyBorder="0" applyAlignment="0" applyProtection="0">
      <alignment vertical="center"/>
    </xf>
    <xf numFmtId="0" fontId="46" fillId="68" borderId="0" applyNumberFormat="0" applyBorder="0" applyAlignment="0" applyProtection="0"/>
    <xf numFmtId="0" fontId="51" fillId="19" borderId="0" applyNumberFormat="0" applyBorder="0" applyAlignment="0" applyProtection="0">
      <alignment vertical="center"/>
    </xf>
    <xf numFmtId="0" fontId="46" fillId="68" borderId="0" applyNumberFormat="0" applyBorder="0" applyAlignment="0" applyProtection="0"/>
    <xf numFmtId="0" fontId="51" fillId="19" borderId="0" applyNumberFormat="0" applyBorder="0" applyAlignment="0" applyProtection="0">
      <alignment vertical="center"/>
    </xf>
    <xf numFmtId="0" fontId="46" fillId="68" borderId="0" applyNumberFormat="0" applyBorder="0" applyAlignment="0" applyProtection="0"/>
    <xf numFmtId="0" fontId="32" fillId="0" borderId="0"/>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44" fillId="8" borderId="0" applyNumberFormat="0" applyBorder="0" applyAlignment="0" applyProtection="0">
      <alignment vertical="center"/>
    </xf>
    <xf numFmtId="0" fontId="46" fillId="68" borderId="0" applyNumberFormat="0" applyBorder="0" applyAlignment="0" applyProtection="0"/>
    <xf numFmtId="0" fontId="3" fillId="0" borderId="0">
      <alignment vertical="center"/>
    </xf>
    <xf numFmtId="0" fontId="47" fillId="41" borderId="0" applyNumberFormat="0" applyBorder="0" applyAlignment="0" applyProtection="0">
      <alignment vertical="center"/>
    </xf>
    <xf numFmtId="0" fontId="46" fillId="24" borderId="0" applyNumberFormat="0" applyBorder="0" applyAlignment="0" applyProtection="0"/>
    <xf numFmtId="0" fontId="32" fillId="0" borderId="0"/>
    <xf numFmtId="0" fontId="32" fillId="0" borderId="0"/>
    <xf numFmtId="0" fontId="51" fillId="19" borderId="0" applyNumberFormat="0" applyBorder="0" applyAlignment="0" applyProtection="0">
      <alignment vertical="center"/>
    </xf>
    <xf numFmtId="0" fontId="32" fillId="28" borderId="57" applyNumberFormat="0" applyFont="0" applyAlignment="0" applyProtection="0">
      <alignment vertical="center"/>
    </xf>
    <xf numFmtId="0" fontId="18" fillId="11" borderId="0" applyNumberFormat="0" applyBorder="0" applyAlignment="0" applyProtection="0"/>
    <xf numFmtId="0" fontId="32" fillId="0" borderId="0"/>
    <xf numFmtId="0" fontId="18" fillId="11" borderId="0" applyNumberFormat="0" applyBorder="0" applyAlignment="0" applyProtection="0"/>
    <xf numFmtId="0" fontId="32" fillId="0" borderId="0" applyNumberFormat="0" applyFont="0" applyFill="0" applyBorder="0" applyAlignment="0" applyProtection="0"/>
    <xf numFmtId="0" fontId="32" fillId="0" borderId="0"/>
    <xf numFmtId="0" fontId="32" fillId="28" borderId="57" applyNumberFormat="0" applyFont="0" applyAlignment="0" applyProtection="0">
      <alignment vertical="center"/>
    </xf>
    <xf numFmtId="0" fontId="18" fillId="11" borderId="0" applyNumberFormat="0" applyBorder="0" applyAlignment="0" applyProtection="0"/>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18" fillId="11" borderId="0" applyNumberFormat="0" applyBorder="0" applyAlignment="0" applyProtection="0"/>
    <xf numFmtId="0" fontId="51" fillId="19" borderId="0" applyNumberFormat="0" applyBorder="0" applyAlignment="0" applyProtection="0">
      <alignment vertical="center"/>
    </xf>
    <xf numFmtId="0" fontId="18" fillId="11" borderId="0" applyNumberFormat="0" applyBorder="0" applyAlignment="0" applyProtection="0"/>
    <xf numFmtId="0" fontId="18" fillId="11" borderId="0" applyNumberFormat="0" applyBorder="0" applyAlignment="0" applyProtection="0"/>
    <xf numFmtId="0" fontId="32" fillId="0" borderId="0" applyNumberFormat="0" applyFont="0" applyFill="0" applyBorder="0" applyAlignment="0" applyProtection="0"/>
    <xf numFmtId="0" fontId="18" fillId="11" borderId="0" applyNumberFormat="0" applyBorder="0" applyAlignment="0" applyProtection="0"/>
    <xf numFmtId="0" fontId="18" fillId="11" borderId="0" applyNumberFormat="0" applyBorder="0" applyAlignment="0" applyProtection="0"/>
    <xf numFmtId="0" fontId="52" fillId="21" borderId="0" applyNumberFormat="0" applyBorder="0" applyAlignment="0" applyProtection="0">
      <alignment vertical="center"/>
    </xf>
    <xf numFmtId="0" fontId="18" fillId="40" borderId="0" applyNumberFormat="0" applyBorder="0" applyAlignment="0" applyProtection="0"/>
    <xf numFmtId="0" fontId="51" fillId="19" borderId="0" applyNumberFormat="0" applyBorder="0" applyAlignment="0" applyProtection="0">
      <alignment vertical="center"/>
    </xf>
    <xf numFmtId="0" fontId="18"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2" fillId="0" borderId="0"/>
    <xf numFmtId="0" fontId="18" fillId="40" borderId="0" applyNumberFormat="0" applyBorder="0" applyAlignment="0" applyProtection="0"/>
    <xf numFmtId="0" fontId="32" fillId="0" borderId="0" applyNumberFormat="0" applyFont="0" applyFill="0" applyBorder="0" applyAlignment="0" applyProtection="0"/>
    <xf numFmtId="0" fontId="51" fillId="19" borderId="0" applyNumberFormat="0" applyBorder="0" applyAlignment="0" applyProtection="0">
      <alignment vertical="center"/>
    </xf>
    <xf numFmtId="0" fontId="18" fillId="40" borderId="0" applyNumberFormat="0" applyBorder="0" applyAlignment="0" applyProtection="0"/>
    <xf numFmtId="0" fontId="32" fillId="0" borderId="0" applyNumberFormat="0" applyFont="0" applyFill="0" applyBorder="0" applyAlignment="0" applyProtection="0"/>
    <xf numFmtId="0" fontId="64" fillId="21" borderId="0" applyNumberFormat="0" applyBorder="0" applyAlignment="0" applyProtection="0">
      <alignment vertical="center"/>
    </xf>
    <xf numFmtId="0" fontId="18" fillId="40" borderId="0" applyNumberFormat="0" applyBorder="0" applyAlignment="0" applyProtection="0"/>
    <xf numFmtId="0" fontId="51" fillId="19" borderId="0" applyNumberFormat="0" applyBorder="0" applyAlignment="0" applyProtection="0">
      <alignment vertical="center"/>
    </xf>
    <xf numFmtId="0" fontId="18" fillId="40" borderId="0" applyNumberFormat="0" applyBorder="0" applyAlignment="0" applyProtection="0"/>
    <xf numFmtId="0" fontId="44" fillId="8" borderId="0" applyNumberFormat="0" applyBorder="0" applyAlignment="0" applyProtection="0">
      <alignment vertical="center"/>
    </xf>
    <xf numFmtId="0" fontId="18" fillId="40" borderId="0" applyNumberFormat="0" applyBorder="0" applyAlignment="0" applyProtection="0"/>
    <xf numFmtId="0" fontId="18" fillId="40" borderId="0" applyNumberFormat="0" applyBorder="0" applyAlignment="0" applyProtection="0"/>
    <xf numFmtId="0" fontId="32" fillId="0" borderId="0"/>
    <xf numFmtId="0" fontId="51" fillId="19" borderId="0" applyNumberFormat="0" applyBorder="0" applyAlignment="0" applyProtection="0">
      <alignment vertical="center"/>
    </xf>
    <xf numFmtId="0" fontId="18" fillId="40" borderId="0" applyNumberFormat="0" applyBorder="0" applyAlignment="0" applyProtection="0"/>
    <xf numFmtId="0" fontId="18" fillId="40" borderId="0" applyNumberFormat="0" applyBorder="0" applyAlignment="0" applyProtection="0"/>
    <xf numFmtId="0" fontId="44" fillId="8" borderId="0" applyNumberFormat="0" applyBorder="0" applyAlignment="0" applyProtection="0">
      <alignment vertical="center"/>
    </xf>
    <xf numFmtId="0" fontId="18" fillId="40" borderId="0" applyNumberFormat="0" applyBorder="0" applyAlignment="0" applyProtection="0"/>
    <xf numFmtId="0" fontId="32" fillId="0" borderId="0"/>
    <xf numFmtId="0" fontId="3" fillId="0" borderId="0"/>
    <xf numFmtId="0" fontId="51" fillId="19" borderId="0" applyNumberFormat="0" applyBorder="0" applyAlignment="0" applyProtection="0">
      <alignment vertical="center"/>
    </xf>
    <xf numFmtId="0" fontId="52" fillId="19" borderId="0" applyNumberFormat="0" applyBorder="0" applyAlignment="0" applyProtection="0">
      <alignment vertical="center"/>
    </xf>
    <xf numFmtId="0" fontId="18" fillId="40" borderId="0" applyNumberFormat="0" applyBorder="0" applyAlignment="0" applyProtection="0"/>
    <xf numFmtId="0" fontId="51" fillId="19" borderId="0" applyNumberFormat="0" applyBorder="0" applyAlignment="0" applyProtection="0">
      <alignment vertical="center"/>
    </xf>
    <xf numFmtId="0" fontId="52" fillId="21" borderId="0" applyNumberFormat="0" applyBorder="0" applyAlignment="0" applyProtection="0">
      <alignment vertical="center"/>
    </xf>
    <xf numFmtId="0" fontId="46" fillId="72" borderId="0" applyNumberFormat="0" applyBorder="0" applyAlignment="0" applyProtection="0"/>
    <xf numFmtId="0" fontId="46" fillId="72" borderId="0" applyNumberFormat="0" applyBorder="0" applyAlignment="0" applyProtection="0"/>
    <xf numFmtId="0" fontId="32" fillId="0" borderId="0"/>
    <xf numFmtId="0" fontId="52" fillId="21" borderId="0" applyNumberFormat="0" applyBorder="0" applyAlignment="0" applyProtection="0">
      <alignment vertical="center"/>
    </xf>
    <xf numFmtId="0" fontId="46" fillId="72" borderId="0" applyNumberFormat="0" applyBorder="0" applyAlignment="0" applyProtection="0"/>
    <xf numFmtId="0" fontId="86" fillId="8" borderId="0" applyNumberFormat="0" applyBorder="0" applyAlignment="0" applyProtection="0">
      <alignment vertical="center"/>
    </xf>
    <xf numFmtId="0" fontId="46" fillId="72" borderId="0" applyNumberFormat="0" applyBorder="0" applyAlignment="0" applyProtection="0"/>
    <xf numFmtId="0" fontId="32" fillId="0" borderId="0"/>
    <xf numFmtId="0" fontId="44" fillId="27" borderId="0" applyNumberFormat="0" applyBorder="0" applyAlignment="0" applyProtection="0">
      <alignment vertical="center"/>
    </xf>
    <xf numFmtId="0" fontId="83" fillId="27" borderId="0" applyNumberFormat="0" applyBorder="0" applyAlignment="0" applyProtection="0">
      <alignment vertical="center"/>
    </xf>
    <xf numFmtId="0" fontId="51" fillId="19" borderId="0" applyNumberFormat="0" applyBorder="0" applyAlignment="0" applyProtection="0">
      <alignment vertical="center"/>
    </xf>
    <xf numFmtId="0" fontId="46" fillId="72" borderId="0" applyNumberFormat="0" applyBorder="0" applyAlignment="0" applyProtection="0"/>
    <xf numFmtId="0" fontId="51" fillId="21" borderId="0" applyNumberFormat="0" applyBorder="0" applyAlignment="0" applyProtection="0">
      <alignment vertical="center"/>
    </xf>
    <xf numFmtId="0" fontId="89" fillId="0" borderId="0" applyNumberFormat="0" applyFill="0" applyBorder="0" applyAlignment="0" applyProtection="0">
      <alignment vertical="center"/>
    </xf>
    <xf numFmtId="0" fontId="46" fillId="72" borderId="0" applyNumberFormat="0" applyBorder="0" applyAlignment="0" applyProtection="0"/>
    <xf numFmtId="0" fontId="44" fillId="27" borderId="0" applyNumberFormat="0" applyBorder="0" applyAlignment="0" applyProtection="0">
      <alignment vertical="center"/>
    </xf>
    <xf numFmtId="0" fontId="32" fillId="0" borderId="0"/>
    <xf numFmtId="0" fontId="46" fillId="72" borderId="0" applyNumberFormat="0" applyBorder="0" applyAlignment="0" applyProtection="0"/>
    <xf numFmtId="0" fontId="46" fillId="72" borderId="0" applyNumberFormat="0" applyBorder="0" applyAlignment="0" applyProtection="0"/>
    <xf numFmtId="0" fontId="32" fillId="0" borderId="0"/>
    <xf numFmtId="0" fontId="32" fillId="0" borderId="0"/>
    <xf numFmtId="0" fontId="32" fillId="0" borderId="0"/>
    <xf numFmtId="0" fontId="46" fillId="72" borderId="0" applyNumberFormat="0" applyBorder="0" applyAlignment="0" applyProtection="0"/>
    <xf numFmtId="0" fontId="44" fillId="8" borderId="0" applyNumberFormat="0" applyBorder="0" applyAlignment="0" applyProtection="0">
      <alignment vertical="center"/>
    </xf>
    <xf numFmtId="0" fontId="46" fillId="72" borderId="0" applyNumberFormat="0" applyBorder="0" applyAlignment="0" applyProtection="0"/>
    <xf numFmtId="0" fontId="32" fillId="0" borderId="0" applyNumberFormat="0" applyFont="0" applyFill="0" applyBorder="0" applyAlignment="0" applyProtection="0"/>
    <xf numFmtId="0" fontId="51" fillId="21" borderId="0" applyNumberFormat="0" applyBorder="0" applyAlignment="0" applyProtection="0">
      <alignment vertical="center"/>
    </xf>
    <xf numFmtId="0" fontId="46" fillId="72" borderId="0" applyNumberFormat="0" applyBorder="0" applyAlignment="0" applyProtection="0"/>
    <xf numFmtId="0" fontId="46" fillId="72" borderId="0" applyNumberFormat="0" applyBorder="0" applyAlignment="0" applyProtection="0"/>
    <xf numFmtId="0" fontId="51" fillId="19" borderId="0" applyNumberFormat="0" applyBorder="0" applyAlignment="0" applyProtection="0">
      <alignment vertical="center"/>
    </xf>
    <xf numFmtId="0" fontId="46" fillId="72" borderId="0" applyNumberFormat="0" applyBorder="0" applyAlignment="0" applyProtection="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46" fillId="72" borderId="0" applyNumberFormat="0" applyBorder="0" applyAlignment="0" applyProtection="0"/>
    <xf numFmtId="0" fontId="32" fillId="0" borderId="0"/>
    <xf numFmtId="0" fontId="32" fillId="0" borderId="0"/>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46" fillId="24" borderId="0" applyNumberFormat="0" applyBorder="0" applyAlignment="0" applyProtection="0"/>
    <xf numFmtId="0" fontId="32" fillId="0" borderId="0"/>
    <xf numFmtId="0" fontId="52" fillId="21" borderId="0" applyNumberFormat="0" applyBorder="0" applyAlignment="0" applyProtection="0">
      <alignment vertical="center"/>
    </xf>
    <xf numFmtId="0" fontId="46" fillId="24" borderId="0" applyNumberFormat="0" applyBorder="0" applyAlignment="0" applyProtection="0"/>
    <xf numFmtId="0" fontId="32" fillId="0" borderId="0"/>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46" fillId="24" borderId="0" applyNumberFormat="0" applyBorder="0" applyAlignment="0" applyProtection="0"/>
    <xf numFmtId="0" fontId="32" fillId="0" borderId="0" applyNumberFormat="0" applyFont="0" applyFill="0" applyBorder="0" applyAlignment="0" applyProtection="0"/>
    <xf numFmtId="0" fontId="32" fillId="0" borderId="0"/>
    <xf numFmtId="0" fontId="51" fillId="19" borderId="0" applyNumberFormat="0" applyBorder="0" applyAlignment="0" applyProtection="0">
      <alignment vertical="center"/>
    </xf>
    <xf numFmtId="0" fontId="46" fillId="24" borderId="0" applyNumberFormat="0" applyBorder="0" applyAlignment="0" applyProtection="0"/>
    <xf numFmtId="0" fontId="32" fillId="0" borderId="0"/>
    <xf numFmtId="0" fontId="56" fillId="0" borderId="0" applyNumberFormat="0" applyFill="0" applyBorder="0" applyAlignment="0" applyProtection="0">
      <alignment vertical="center"/>
    </xf>
    <xf numFmtId="0" fontId="46" fillId="24" borderId="0" applyNumberFormat="0" applyBorder="0" applyAlignment="0" applyProtection="0"/>
    <xf numFmtId="0" fontId="32" fillId="0" borderId="0"/>
    <xf numFmtId="0" fontId="52" fillId="19" borderId="0" applyNumberFormat="0" applyBorder="0" applyAlignment="0" applyProtection="0">
      <alignment vertical="center"/>
    </xf>
    <xf numFmtId="0" fontId="46" fillId="24" borderId="0" applyNumberFormat="0" applyBorder="0" applyAlignment="0" applyProtection="0"/>
    <xf numFmtId="0" fontId="44" fillId="8" borderId="0" applyNumberFormat="0" applyBorder="0" applyAlignment="0" applyProtection="0">
      <alignment vertical="center"/>
    </xf>
    <xf numFmtId="0" fontId="32" fillId="0" borderId="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46" fillId="24" borderId="0" applyNumberFormat="0" applyBorder="0" applyAlignment="0" applyProtection="0"/>
    <xf numFmtId="0" fontId="32" fillId="0" borderId="0"/>
    <xf numFmtId="0" fontId="32" fillId="0" borderId="0"/>
    <xf numFmtId="0" fontId="51" fillId="19" borderId="0" applyNumberFormat="0" applyBorder="0" applyAlignment="0" applyProtection="0">
      <alignment vertical="center"/>
    </xf>
    <xf numFmtId="0" fontId="46" fillId="24" borderId="0" applyNumberFormat="0" applyBorder="0" applyAlignment="0" applyProtection="0"/>
    <xf numFmtId="0" fontId="32" fillId="0" borderId="0"/>
    <xf numFmtId="0" fontId="51" fillId="19" borderId="0" applyNumberFormat="0" applyBorder="0" applyAlignment="0" applyProtection="0">
      <alignment vertical="center"/>
    </xf>
    <xf numFmtId="0" fontId="46" fillId="24" borderId="0" applyNumberFormat="0" applyBorder="0" applyAlignment="0" applyProtection="0"/>
    <xf numFmtId="0" fontId="32" fillId="0" borderId="0"/>
    <xf numFmtId="0" fontId="47" fillId="32" borderId="0" applyNumberFormat="0" applyBorder="0" applyAlignment="0" applyProtection="0">
      <alignment vertical="center"/>
    </xf>
    <xf numFmtId="0" fontId="32" fillId="0" borderId="0"/>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47" fillId="32" borderId="0" applyNumberFormat="0" applyBorder="0" applyAlignment="0" applyProtection="0">
      <alignment vertical="center"/>
    </xf>
    <xf numFmtId="0" fontId="32" fillId="0" borderId="0"/>
    <xf numFmtId="0" fontId="32" fillId="0" borderId="0"/>
    <xf numFmtId="0" fontId="51" fillId="19" borderId="0" applyNumberFormat="0" applyBorder="0" applyAlignment="0" applyProtection="0">
      <alignment vertical="center"/>
    </xf>
    <xf numFmtId="0" fontId="47" fillId="32"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47" fillId="32"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47" fillId="32" borderId="0" applyNumberFormat="0" applyBorder="0" applyAlignment="0" applyProtection="0">
      <alignment vertical="center"/>
    </xf>
    <xf numFmtId="0" fontId="32" fillId="0" borderId="0"/>
    <xf numFmtId="0" fontId="47" fillId="32" borderId="0" applyNumberFormat="0" applyBorder="0" applyAlignment="0" applyProtection="0">
      <alignment vertical="center"/>
    </xf>
    <xf numFmtId="0" fontId="44" fillId="8" borderId="0" applyNumberFormat="0" applyBorder="0" applyAlignment="0" applyProtection="0">
      <alignment vertical="center"/>
    </xf>
    <xf numFmtId="0" fontId="32" fillId="0" borderId="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47" fillId="32" borderId="0" applyNumberFormat="0" applyBorder="0" applyAlignment="0" applyProtection="0">
      <alignment vertical="center"/>
    </xf>
    <xf numFmtId="0" fontId="46" fillId="24" borderId="0" applyNumberFormat="0" applyBorder="0" applyAlignment="0" applyProtection="0"/>
    <xf numFmtId="0" fontId="44" fillId="8" borderId="0" applyNumberFormat="0" applyBorder="0" applyAlignment="0" applyProtection="0">
      <alignment vertical="center"/>
    </xf>
    <xf numFmtId="0" fontId="46" fillId="24" borderId="0" applyNumberFormat="0" applyBorder="0" applyAlignment="0" applyProtection="0"/>
    <xf numFmtId="0" fontId="44" fillId="27" borderId="0" applyNumberFormat="0" applyBorder="0" applyAlignment="0" applyProtection="0">
      <alignment vertical="center"/>
    </xf>
    <xf numFmtId="0" fontId="52" fillId="19" borderId="0" applyNumberFormat="0" applyBorder="0" applyAlignment="0" applyProtection="0">
      <alignment vertical="center"/>
    </xf>
    <xf numFmtId="0" fontId="46" fillId="24" borderId="0" applyNumberFormat="0" applyBorder="0" applyAlignment="0" applyProtection="0"/>
    <xf numFmtId="0" fontId="44" fillId="8" borderId="0" applyNumberFormat="0" applyBorder="0" applyAlignment="0" applyProtection="0">
      <alignment vertical="center"/>
    </xf>
    <xf numFmtId="0" fontId="46" fillId="24" borderId="0" applyNumberFormat="0" applyBorder="0" applyAlignment="0" applyProtection="0"/>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46" fillId="24" borderId="0" applyNumberFormat="0" applyBorder="0" applyAlignment="0" applyProtection="0"/>
    <xf numFmtId="0" fontId="32" fillId="0" borderId="0" applyNumberFormat="0" applyFont="0" applyFill="0" applyBorder="0" applyAlignment="0" applyProtection="0"/>
    <xf numFmtId="0" fontId="32" fillId="0" borderId="0" applyNumberFormat="0" applyFont="0" applyFill="0" applyBorder="0" applyAlignment="0" applyProtection="0"/>
    <xf numFmtId="0" fontId="64" fillId="21" borderId="0" applyNumberFormat="0" applyBorder="0" applyAlignment="0" applyProtection="0">
      <alignment vertical="center"/>
    </xf>
    <xf numFmtId="0" fontId="46" fillId="24" borderId="0" applyNumberFormat="0" applyBorder="0" applyAlignment="0" applyProtection="0"/>
    <xf numFmtId="0" fontId="51" fillId="19" borderId="0" applyNumberFormat="0" applyBorder="0" applyAlignment="0" applyProtection="0">
      <alignment vertical="center"/>
    </xf>
    <xf numFmtId="0" fontId="64" fillId="21" borderId="0" applyNumberFormat="0" applyBorder="0" applyAlignment="0" applyProtection="0">
      <alignment vertical="center"/>
    </xf>
    <xf numFmtId="0" fontId="46" fillId="24" borderId="0" applyNumberFormat="0" applyBorder="0" applyAlignment="0" applyProtection="0"/>
    <xf numFmtId="0" fontId="44" fillId="8" borderId="0" applyNumberFormat="0" applyBorder="0" applyAlignment="0" applyProtection="0">
      <alignment vertical="center"/>
    </xf>
    <xf numFmtId="0" fontId="46" fillId="24" borderId="0" applyNumberFormat="0" applyBorder="0" applyAlignment="0" applyProtection="0"/>
    <xf numFmtId="0" fontId="44" fillId="8"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87" fillId="0" borderId="0" applyNumberFormat="0" applyFill="0" applyBorder="0" applyAlignment="0" applyProtection="0">
      <alignment vertical="center"/>
    </xf>
    <xf numFmtId="0" fontId="46" fillId="24" borderId="0" applyNumberFormat="0" applyBorder="0" applyAlignment="0" applyProtection="0"/>
    <xf numFmtId="0" fontId="44" fillId="8" borderId="0" applyNumberFormat="0" applyBorder="0" applyAlignment="0" applyProtection="0">
      <alignment vertical="center"/>
    </xf>
    <xf numFmtId="0" fontId="46" fillId="24" borderId="0" applyNumberFormat="0" applyBorder="0" applyAlignment="0" applyProtection="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2" fillId="19" borderId="0" applyNumberFormat="0" applyBorder="0" applyAlignment="0" applyProtection="0">
      <alignment vertical="center"/>
    </xf>
    <xf numFmtId="0" fontId="46" fillId="24" borderId="0" applyNumberFormat="0" applyBorder="0" applyAlignment="0" applyProtection="0"/>
    <xf numFmtId="0" fontId="46" fillId="24" borderId="0" applyNumberFormat="0" applyBorder="0" applyAlignment="0" applyProtection="0"/>
    <xf numFmtId="0" fontId="32" fillId="0" borderId="0" applyNumberFormat="0" applyFont="0" applyFill="0" applyBorder="0" applyAlignment="0" applyProtection="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46" fillId="24" borderId="0" applyNumberFormat="0" applyBorder="0" applyAlignment="0" applyProtection="0"/>
    <xf numFmtId="0" fontId="46" fillId="67" borderId="0" applyNumberFormat="0" applyBorder="0" applyAlignment="0" applyProtection="0"/>
    <xf numFmtId="0" fontId="52" fillId="21" borderId="0" applyNumberFormat="0" applyBorder="0" applyAlignment="0" applyProtection="0">
      <alignment vertical="center"/>
    </xf>
    <xf numFmtId="0" fontId="51" fillId="19"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 fillId="0" borderId="17">
      <alignment horizontal="distributed" vertical="center" wrapText="1"/>
    </xf>
    <xf numFmtId="0" fontId="51" fillId="19"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32" fillId="0" borderId="0"/>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5" fillId="25" borderId="52" applyNumberFormat="0" applyAlignment="0" applyProtection="0">
      <alignment vertical="center"/>
    </xf>
    <xf numFmtId="0" fontId="51" fillId="19"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32" fillId="0" borderId="0" applyNumberFormat="0" applyFont="0" applyFill="0" applyBorder="0" applyAlignment="0" applyProtection="0"/>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32" fillId="0" borderId="0" applyNumberFormat="0" applyFont="0" applyFill="0" applyBorder="0" applyAlignment="0" applyProtection="0"/>
    <xf numFmtId="0" fontId="51" fillId="19" borderId="0" applyNumberFormat="0" applyBorder="0" applyAlignment="0" applyProtection="0">
      <alignment vertical="center"/>
    </xf>
    <xf numFmtId="0" fontId="44" fillId="8" borderId="0" applyNumberFormat="0" applyBorder="0" applyAlignment="0" applyProtection="0">
      <alignment vertical="center"/>
    </xf>
    <xf numFmtId="0" fontId="52" fillId="21" borderId="0" applyNumberFormat="0" applyBorder="0" applyAlignment="0" applyProtection="0">
      <alignment vertical="center"/>
    </xf>
    <xf numFmtId="0" fontId="87" fillId="0" borderId="0" applyNumberFormat="0" applyFill="0" applyBorder="0" applyAlignment="0" applyProtection="0">
      <alignment vertical="center"/>
    </xf>
    <xf numFmtId="179" fontId="48" fillId="0" borderId="0" applyFill="0" applyBorder="0" applyAlignment="0"/>
    <xf numFmtId="0" fontId="32" fillId="0" borderId="0"/>
    <xf numFmtId="0" fontId="79" fillId="3" borderId="52" applyNumberFormat="0" applyAlignment="0" applyProtection="0">
      <alignment vertical="center"/>
    </xf>
    <xf numFmtId="0" fontId="32" fillId="0" borderId="0"/>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79" fillId="3" borderId="52" applyNumberFormat="0" applyAlignment="0" applyProtection="0">
      <alignment vertical="center"/>
    </xf>
    <xf numFmtId="0" fontId="32" fillId="0" borderId="0"/>
    <xf numFmtId="0" fontId="32" fillId="0" borderId="0"/>
    <xf numFmtId="0" fontId="51" fillId="21" borderId="0" applyNumberFormat="0" applyBorder="0" applyAlignment="0" applyProtection="0">
      <alignment vertical="center"/>
    </xf>
    <xf numFmtId="0" fontId="79" fillId="3" borderId="52" applyNumberFormat="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79" fillId="3" borderId="52" applyNumberFormat="0" applyAlignment="0" applyProtection="0">
      <alignment vertical="center"/>
    </xf>
    <xf numFmtId="0" fontId="32" fillId="0" borderId="0" applyNumberFormat="0" applyFont="0" applyFill="0" applyBorder="0" applyAlignment="0" applyProtection="0"/>
    <xf numFmtId="0" fontId="51" fillId="21" borderId="0" applyNumberFormat="0" applyBorder="0" applyAlignment="0" applyProtection="0">
      <alignment vertical="center"/>
    </xf>
    <xf numFmtId="0" fontId="79" fillId="3" borderId="52" applyNumberFormat="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5" fillId="25" borderId="52" applyNumberFormat="0" applyAlignment="0" applyProtection="0">
      <alignment vertical="center"/>
    </xf>
    <xf numFmtId="0" fontId="79" fillId="3" borderId="52" applyNumberFormat="0" applyAlignment="0" applyProtection="0">
      <alignment vertical="center"/>
    </xf>
    <xf numFmtId="0" fontId="32" fillId="0" borderId="0"/>
    <xf numFmtId="0" fontId="32" fillId="0" borderId="0"/>
    <xf numFmtId="0" fontId="51" fillId="19" borderId="0" applyNumberFormat="0" applyBorder="0" applyAlignment="0" applyProtection="0">
      <alignment vertical="center"/>
    </xf>
    <xf numFmtId="0" fontId="79" fillId="3" borderId="52" applyNumberFormat="0" applyAlignment="0" applyProtection="0">
      <alignment vertical="center"/>
    </xf>
    <xf numFmtId="0" fontId="51" fillId="19" borderId="0" applyNumberFormat="0" applyBorder="0" applyAlignment="0" applyProtection="0">
      <alignment vertical="center"/>
    </xf>
    <xf numFmtId="0" fontId="79" fillId="3" borderId="52" applyNumberFormat="0" applyAlignment="0" applyProtection="0">
      <alignment vertical="center"/>
    </xf>
    <xf numFmtId="0" fontId="32" fillId="0" borderId="0" applyNumberFormat="0" applyFont="0" applyFill="0" applyBorder="0" applyAlignment="0" applyProtection="0"/>
    <xf numFmtId="0" fontId="32" fillId="0" borderId="0"/>
    <xf numFmtId="0" fontId="51" fillId="19" borderId="0" applyNumberFormat="0" applyBorder="0" applyAlignment="0" applyProtection="0">
      <alignment vertical="center"/>
    </xf>
    <xf numFmtId="0" fontId="79" fillId="3" borderId="52" applyNumberFormat="0" applyAlignment="0" applyProtection="0">
      <alignment vertical="center"/>
    </xf>
    <xf numFmtId="0" fontId="51" fillId="19" borderId="0" applyNumberFormat="0" applyBorder="0" applyAlignment="0" applyProtection="0">
      <alignment vertical="center"/>
    </xf>
    <xf numFmtId="0" fontId="79" fillId="3" borderId="52" applyNumberFormat="0" applyAlignment="0" applyProtection="0">
      <alignment vertical="center"/>
    </xf>
    <xf numFmtId="0" fontId="32" fillId="0" borderId="0" applyNumberFormat="0" applyFont="0" applyFill="0" applyBorder="0" applyAlignment="0" applyProtection="0"/>
    <xf numFmtId="0" fontId="32" fillId="0" borderId="0"/>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79" fillId="3" borderId="52" applyNumberFormat="0" applyAlignment="0" applyProtection="0">
      <alignment vertical="center"/>
    </xf>
    <xf numFmtId="0" fontId="79" fillId="3" borderId="52" applyNumberFormat="0" applyAlignment="0" applyProtection="0">
      <alignment vertical="center"/>
    </xf>
    <xf numFmtId="0" fontId="32" fillId="0" borderId="0"/>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79" fillId="3" borderId="52" applyNumberFormat="0" applyAlignment="0" applyProtection="0">
      <alignment vertical="center"/>
    </xf>
    <xf numFmtId="0" fontId="32" fillId="0" borderId="0"/>
    <xf numFmtId="0" fontId="51" fillId="19" borderId="0" applyNumberFormat="0" applyBorder="0" applyAlignment="0" applyProtection="0">
      <alignment vertical="center"/>
    </xf>
    <xf numFmtId="0" fontId="82" fillId="63" borderId="62" applyNumberFormat="0" applyAlignment="0" applyProtection="0">
      <alignment vertical="center"/>
    </xf>
    <xf numFmtId="0" fontId="32" fillId="0" borderId="0"/>
    <xf numFmtId="0" fontId="32" fillId="0" borderId="0"/>
    <xf numFmtId="0" fontId="32" fillId="0" borderId="0"/>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82" fillId="63" borderId="62" applyNumberFormat="0" applyAlignment="0" applyProtection="0">
      <alignment vertical="center"/>
    </xf>
    <xf numFmtId="0" fontId="32" fillId="0" borderId="0"/>
    <xf numFmtId="0" fontId="32" fillId="0" borderId="0"/>
    <xf numFmtId="0" fontId="86" fillId="8" borderId="0" applyNumberFormat="0" applyBorder="0" applyAlignment="0" applyProtection="0">
      <alignment vertical="center"/>
    </xf>
    <xf numFmtId="0" fontId="51" fillId="19" borderId="0" applyNumberFormat="0" applyBorder="0" applyAlignment="0" applyProtection="0">
      <alignment vertical="center"/>
    </xf>
    <xf numFmtId="0" fontId="82" fillId="63" borderId="62" applyNumberFormat="0" applyAlignment="0" applyProtection="0">
      <alignment vertical="center"/>
    </xf>
    <xf numFmtId="0" fontId="32" fillId="0" borderId="0"/>
    <xf numFmtId="0" fontId="58" fillId="35" borderId="0" applyNumberFormat="0" applyBorder="0" applyAlignment="0" applyProtection="0"/>
    <xf numFmtId="0" fontId="82" fillId="63" borderId="62" applyNumberFormat="0" applyAlignment="0" applyProtection="0">
      <alignment vertical="center"/>
    </xf>
    <xf numFmtId="0" fontId="32" fillId="0" borderId="0" applyNumberFormat="0" applyFont="0" applyFill="0" applyBorder="0" applyAlignment="0" applyProtection="0"/>
    <xf numFmtId="0" fontId="82" fillId="63" borderId="62" applyNumberFormat="0" applyAlignment="0" applyProtection="0">
      <alignment vertical="center"/>
    </xf>
    <xf numFmtId="0" fontId="32" fillId="0" borderId="0"/>
    <xf numFmtId="0" fontId="32" fillId="0" borderId="0"/>
    <xf numFmtId="0" fontId="32" fillId="0" borderId="0"/>
    <xf numFmtId="0" fontId="51" fillId="19" borderId="0" applyNumberFormat="0" applyBorder="0" applyAlignment="0" applyProtection="0">
      <alignment vertical="center"/>
    </xf>
    <xf numFmtId="0" fontId="82" fillId="63" borderId="62" applyNumberFormat="0" applyAlignment="0" applyProtection="0">
      <alignment vertical="center"/>
    </xf>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82" fillId="63" borderId="62" applyNumberFormat="0" applyAlignment="0" applyProtection="0">
      <alignment vertical="center"/>
    </xf>
    <xf numFmtId="0" fontId="32" fillId="0" borderId="0" applyNumberFormat="0" applyFont="0" applyFill="0" applyBorder="0" applyAlignment="0" applyProtection="0"/>
    <xf numFmtId="0" fontId="82" fillId="63" borderId="62" applyNumberFormat="0" applyAlignment="0" applyProtection="0">
      <alignment vertical="center"/>
    </xf>
    <xf numFmtId="0" fontId="32" fillId="0" borderId="0" applyNumberFormat="0" applyFont="0" applyFill="0" applyBorder="0" applyAlignment="0" applyProtection="0"/>
    <xf numFmtId="0" fontId="32" fillId="0" borderId="0"/>
    <xf numFmtId="0" fontId="82" fillId="63" borderId="62" applyNumberFormat="0" applyAlignment="0" applyProtection="0">
      <alignment vertical="center"/>
    </xf>
    <xf numFmtId="0" fontId="82" fillId="63" borderId="62" applyNumberFormat="0" applyAlignment="0" applyProtection="0">
      <alignment vertical="center"/>
    </xf>
    <xf numFmtId="0" fontId="82" fillId="63" borderId="62" applyNumberFormat="0" applyAlignment="0" applyProtection="0">
      <alignment vertical="center"/>
    </xf>
    <xf numFmtId="0" fontId="82" fillId="63" borderId="62" applyNumberFormat="0" applyAlignment="0" applyProtection="0">
      <alignment vertical="center"/>
    </xf>
    <xf numFmtId="41" fontId="8" fillId="0" borderId="0" applyFont="0" applyFill="0" applyBorder="0" applyAlignment="0" applyProtection="0"/>
    <xf numFmtId="0" fontId="74" fillId="8" borderId="0" applyNumberFormat="0" applyBorder="0" applyAlignment="0" applyProtection="0">
      <alignment vertical="center"/>
    </xf>
    <xf numFmtId="0" fontId="58" fillId="35" borderId="0" applyNumberFormat="0" applyBorder="0" applyAlignment="0" applyProtection="0"/>
    <xf numFmtId="180" fontId="8" fillId="0" borderId="0" applyFont="0" applyFill="0" applyBorder="0" applyAlignment="0" applyProtection="0"/>
    <xf numFmtId="0" fontId="98" fillId="0" borderId="0" applyFont="0" applyFill="0" applyBorder="0" applyAlignment="0" applyProtection="0"/>
    <xf numFmtId="0" fontId="32" fillId="0" borderId="0"/>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87" fillId="0" borderId="0" applyNumberFormat="0" applyFill="0" applyBorder="0" applyAlignment="0" applyProtection="0">
      <alignment vertical="center"/>
    </xf>
    <xf numFmtId="182" fontId="95" fillId="0" borderId="0"/>
    <xf numFmtId="183" fontId="8" fillId="0" borderId="0" applyFont="0" applyFill="0" applyBorder="0" applyAlignment="0" applyProtection="0"/>
    <xf numFmtId="0" fontId="44" fillId="8"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2" fillId="19" borderId="0" applyNumberFormat="0" applyBorder="0" applyAlignment="0" applyProtection="0">
      <alignment vertical="center"/>
    </xf>
    <xf numFmtId="185" fontId="8" fillId="0" borderId="0" applyFont="0" applyFill="0" applyBorder="0" applyAlignment="0" applyProtection="0"/>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178" fontId="8" fillId="0" borderId="0" applyFont="0" applyFill="0" applyBorder="0" applyAlignment="0" applyProtection="0"/>
    <xf numFmtId="0" fontId="44" fillId="8" borderId="0" applyNumberFormat="0" applyBorder="0" applyAlignment="0" applyProtection="0">
      <alignment vertical="center"/>
    </xf>
    <xf numFmtId="181" fontId="95" fillId="0" borderId="0"/>
    <xf numFmtId="0" fontId="32" fillId="0" borderId="0"/>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10" fillId="0" borderId="0" applyProtection="0"/>
    <xf numFmtId="0" fontId="32" fillId="0" borderId="0" applyNumberFormat="0" applyFont="0" applyFill="0" applyBorder="0" applyAlignment="0" applyProtection="0"/>
    <xf numFmtId="0" fontId="32" fillId="0" borderId="0"/>
    <xf numFmtId="0" fontId="52" fillId="19" borderId="0" applyNumberFormat="0" applyBorder="0" applyAlignment="0" applyProtection="0">
      <alignment vertical="center"/>
    </xf>
    <xf numFmtId="184" fontId="95" fillId="0" borderId="0"/>
    <xf numFmtId="0" fontId="89" fillId="0" borderId="0" applyNumberFormat="0" applyFill="0" applyBorder="0" applyAlignment="0" applyProtection="0">
      <alignment vertical="center"/>
    </xf>
    <xf numFmtId="0" fontId="89" fillId="0" borderId="0" applyNumberFormat="0" applyFill="0" applyBorder="0" applyAlignment="0" applyProtection="0">
      <alignment vertical="center"/>
    </xf>
    <xf numFmtId="0" fontId="51" fillId="19" borderId="0" applyNumberFormat="0" applyBorder="0" applyAlignment="0" applyProtection="0">
      <alignment vertical="center"/>
    </xf>
    <xf numFmtId="0" fontId="89" fillId="0" borderId="0" applyNumberFormat="0" applyFill="0" applyBorder="0" applyAlignment="0" applyProtection="0">
      <alignment vertical="center"/>
    </xf>
    <xf numFmtId="0" fontId="89" fillId="0" borderId="0" applyNumberFormat="0" applyFill="0" applyBorder="0" applyAlignment="0" applyProtection="0">
      <alignment vertical="center"/>
    </xf>
    <xf numFmtId="0" fontId="89" fillId="0" borderId="0" applyNumberFormat="0" applyFill="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89" fillId="0" borderId="0" applyNumberFormat="0" applyFill="0" applyBorder="0" applyAlignment="0" applyProtection="0">
      <alignment vertical="center"/>
    </xf>
    <xf numFmtId="0" fontId="89" fillId="0" borderId="0" applyNumberFormat="0" applyFill="0" applyBorder="0" applyAlignment="0" applyProtection="0">
      <alignment vertical="center"/>
    </xf>
    <xf numFmtId="0" fontId="89" fillId="0" borderId="0" applyNumberFormat="0" applyFill="0" applyBorder="0" applyAlignment="0" applyProtection="0">
      <alignment vertical="center"/>
    </xf>
    <xf numFmtId="0" fontId="89" fillId="0" borderId="0" applyNumberFormat="0" applyFill="0" applyBorder="0" applyAlignment="0" applyProtection="0">
      <alignment vertical="center"/>
    </xf>
    <xf numFmtId="0" fontId="58" fillId="35" borderId="0" applyNumberFormat="0" applyBorder="0" applyAlignment="0" applyProtection="0"/>
    <xf numFmtId="0" fontId="89" fillId="0" borderId="0" applyNumberFormat="0" applyFill="0" applyBorder="0" applyAlignment="0" applyProtection="0">
      <alignment vertical="center"/>
    </xf>
    <xf numFmtId="0" fontId="89" fillId="0" borderId="0" applyNumberFormat="0" applyFill="0" applyBorder="0" applyAlignment="0" applyProtection="0">
      <alignment vertical="center"/>
    </xf>
    <xf numFmtId="0" fontId="32" fillId="0" borderId="0"/>
    <xf numFmtId="0" fontId="32" fillId="0" borderId="0"/>
    <xf numFmtId="0" fontId="51" fillId="19"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32" fillId="0" borderId="0"/>
    <xf numFmtId="0" fontId="32" fillId="0" borderId="0"/>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32" fillId="0" borderId="0"/>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32" fillId="0" borderId="0"/>
    <xf numFmtId="0" fontId="32" fillId="0" borderId="0" applyNumberFormat="0" applyFont="0" applyFill="0" applyBorder="0" applyAlignment="0" applyProtection="0"/>
    <xf numFmtId="0" fontId="44" fillId="8" borderId="0" applyNumberFormat="0" applyBorder="0" applyAlignment="0" applyProtection="0">
      <alignment vertical="center"/>
    </xf>
    <xf numFmtId="0" fontId="32" fillId="0" borderId="0"/>
    <xf numFmtId="0" fontId="32" fillId="0" borderId="0"/>
    <xf numFmtId="0" fontId="32" fillId="0" borderId="0"/>
    <xf numFmtId="0" fontId="32" fillId="0" borderId="0"/>
    <xf numFmtId="0" fontId="32" fillId="0" borderId="0" applyNumberFormat="0" applyFont="0" applyFill="0" applyBorder="0" applyAlignment="0" applyProtection="0"/>
    <xf numFmtId="0" fontId="32" fillId="0" borderId="0"/>
    <xf numFmtId="0" fontId="32" fillId="0" borderId="0"/>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32" fillId="0" borderId="0"/>
    <xf numFmtId="0" fontId="32" fillId="0" borderId="0"/>
    <xf numFmtId="0" fontId="32" fillId="0" borderId="0"/>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32" fillId="0" borderId="0"/>
    <xf numFmtId="0" fontId="32" fillId="0" borderId="0" applyNumberFormat="0" applyFont="0" applyFill="0" applyBorder="0" applyAlignment="0" applyProtection="0"/>
    <xf numFmtId="0" fontId="32" fillId="0" borderId="0"/>
    <xf numFmtId="0" fontId="32" fillId="0" borderId="0"/>
    <xf numFmtId="0" fontId="51" fillId="19"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32" fillId="0" borderId="0"/>
    <xf numFmtId="0" fontId="32" fillId="0" borderId="0" applyNumberFormat="0" applyFont="0" applyFill="0" applyBorder="0" applyAlignment="0" applyProtection="0"/>
    <xf numFmtId="0" fontId="51" fillId="21" borderId="0" applyNumberFormat="0" applyBorder="0" applyAlignment="0" applyProtection="0">
      <alignment vertical="center"/>
    </xf>
    <xf numFmtId="0" fontId="32" fillId="0" borderId="0"/>
    <xf numFmtId="0" fontId="32" fillId="0" borderId="0"/>
    <xf numFmtId="0" fontId="32" fillId="0" borderId="0" applyNumberFormat="0" applyFont="0" applyFill="0" applyBorder="0" applyAlignment="0" applyProtection="0"/>
    <xf numFmtId="0" fontId="32" fillId="0" borderId="0"/>
    <xf numFmtId="0" fontId="32" fillId="0" borderId="0"/>
    <xf numFmtId="0" fontId="44" fillId="8" borderId="0" applyNumberFormat="0" applyBorder="0" applyAlignment="0" applyProtection="0">
      <alignment vertical="center"/>
    </xf>
    <xf numFmtId="0" fontId="51" fillId="21" borderId="0" applyNumberFormat="0" applyBorder="0" applyAlignment="0" applyProtection="0">
      <alignment vertical="center"/>
    </xf>
    <xf numFmtId="0" fontId="32" fillId="0" borderId="0"/>
    <xf numFmtId="0" fontId="32" fillId="0" borderId="0"/>
    <xf numFmtId="0" fontId="32" fillId="0" borderId="0"/>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32" fillId="0" borderId="0"/>
    <xf numFmtId="0" fontId="32" fillId="0" borderId="0"/>
    <xf numFmtId="0" fontId="32" fillId="0" borderId="0"/>
    <xf numFmtId="0" fontId="32" fillId="0" borderId="0"/>
    <xf numFmtId="9" fontId="13" fillId="0" borderId="0" applyFont="0" applyFill="0" applyBorder="0" applyAlignment="0" applyProtection="0">
      <alignment vertical="center"/>
    </xf>
    <xf numFmtId="0" fontId="32" fillId="0" borderId="0"/>
    <xf numFmtId="0" fontId="32" fillId="0" borderId="0"/>
    <xf numFmtId="0" fontId="32" fillId="0" borderId="0"/>
    <xf numFmtId="0" fontId="51" fillId="21" borderId="0" applyNumberFormat="0" applyBorder="0" applyAlignment="0" applyProtection="0">
      <alignment vertical="center"/>
    </xf>
    <xf numFmtId="0" fontId="32" fillId="0" borderId="0"/>
    <xf numFmtId="0" fontId="32" fillId="0" borderId="0"/>
    <xf numFmtId="0" fontId="44" fillId="8" borderId="0" applyNumberFormat="0" applyBorder="0" applyAlignment="0" applyProtection="0">
      <alignment vertical="center"/>
    </xf>
    <xf numFmtId="0" fontId="44" fillId="8" borderId="0" applyNumberFormat="0" applyBorder="0" applyAlignment="0" applyProtection="0">
      <alignment vertical="center"/>
    </xf>
    <xf numFmtId="0" fontId="32" fillId="0" borderId="0" applyNumberFormat="0" applyFont="0" applyFill="0" applyBorder="0" applyAlignment="0" applyProtection="0"/>
    <xf numFmtId="0" fontId="51" fillId="21" borderId="0" applyNumberFormat="0" applyBorder="0" applyAlignment="0" applyProtection="0">
      <alignment vertical="center"/>
    </xf>
    <xf numFmtId="0" fontId="44" fillId="8" borderId="0" applyNumberFormat="0" applyBorder="0" applyAlignment="0" applyProtection="0">
      <alignment vertical="center"/>
    </xf>
    <xf numFmtId="0" fontId="32" fillId="0" borderId="0">
      <alignment vertical="center"/>
    </xf>
    <xf numFmtId="0" fontId="32" fillId="0" borderId="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2" fillId="21" borderId="0" applyNumberFormat="0" applyBorder="0" applyAlignment="0" applyProtection="0">
      <alignment vertical="center"/>
    </xf>
    <xf numFmtId="0" fontId="44" fillId="8" borderId="0" applyNumberFormat="0" applyBorder="0" applyAlignment="0" applyProtection="0">
      <alignment vertical="center"/>
    </xf>
    <xf numFmtId="0" fontId="44" fillId="8" borderId="0" applyNumberFormat="0" applyBorder="0" applyAlignment="0" applyProtection="0">
      <alignment vertical="center"/>
    </xf>
    <xf numFmtId="0" fontId="44" fillId="8" borderId="0" applyNumberFormat="0" applyBorder="0" applyAlignment="0" applyProtection="0">
      <alignment vertical="center"/>
    </xf>
    <xf numFmtId="0" fontId="44" fillId="8" borderId="0" applyNumberFormat="0" applyBorder="0" applyAlignment="0" applyProtection="0">
      <alignment vertical="center"/>
    </xf>
    <xf numFmtId="0" fontId="32" fillId="0" borderId="0" applyNumberFormat="0" applyFont="0" applyFill="0" applyBorder="0" applyAlignment="0" applyProtection="0"/>
    <xf numFmtId="0" fontId="44" fillId="8" borderId="0" applyNumberFormat="0" applyBorder="0" applyAlignment="0" applyProtection="0">
      <alignment vertical="center"/>
    </xf>
    <xf numFmtId="0" fontId="32" fillId="0" borderId="0"/>
    <xf numFmtId="0" fontId="32" fillId="0" borderId="0"/>
    <xf numFmtId="0" fontId="51" fillId="19" borderId="0" applyNumberFormat="0" applyBorder="0" applyAlignment="0" applyProtection="0">
      <alignment vertical="center"/>
    </xf>
    <xf numFmtId="0" fontId="44" fillId="8" borderId="0" applyNumberFormat="0" applyBorder="0" applyAlignment="0" applyProtection="0">
      <alignment vertical="center"/>
    </xf>
    <xf numFmtId="0" fontId="32" fillId="0" borderId="0" applyNumberFormat="0" applyFont="0" applyFill="0" applyBorder="0" applyAlignment="0" applyProtection="0"/>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44" fillId="8" borderId="0" applyNumberFormat="0" applyBorder="0" applyAlignment="0" applyProtection="0">
      <alignment vertical="center"/>
    </xf>
    <xf numFmtId="38" fontId="78" fillId="3" borderId="0" applyNumberFormat="0" applyBorder="0" applyAlignment="0" applyProtection="0"/>
    <xf numFmtId="43" fontId="13" fillId="0" borderId="0" applyFont="0" applyFill="0" applyBorder="0" applyAlignment="0" applyProtection="0">
      <alignment vertical="center"/>
    </xf>
    <xf numFmtId="0" fontId="51" fillId="19" borderId="0" applyNumberFormat="0" applyBorder="0" applyAlignment="0" applyProtection="0">
      <alignment vertical="center"/>
    </xf>
    <xf numFmtId="0" fontId="9" fillId="0" borderId="67" applyNumberFormat="0" applyAlignment="0" applyProtection="0">
      <alignment horizontal="left" vertical="center"/>
    </xf>
    <xf numFmtId="43" fontId="13" fillId="0" borderId="0" applyFont="0" applyFill="0" applyBorder="0" applyAlignment="0" applyProtection="0">
      <alignment vertical="center"/>
    </xf>
    <xf numFmtId="0" fontId="51" fillId="19" borderId="0" applyNumberFormat="0" applyBorder="0" applyAlignment="0" applyProtection="0">
      <alignment vertical="center"/>
    </xf>
    <xf numFmtId="0" fontId="9" fillId="0" borderId="19">
      <alignment horizontal="left" vertical="center"/>
    </xf>
    <xf numFmtId="0" fontId="32" fillId="0" borderId="0"/>
    <xf numFmtId="0" fontId="32" fillId="0" borderId="0"/>
    <xf numFmtId="0" fontId="80" fillId="0" borderId="61" applyNumberFormat="0" applyFill="0" applyAlignment="0" applyProtection="0">
      <alignment vertical="center"/>
    </xf>
    <xf numFmtId="0" fontId="80" fillId="0" borderId="61" applyNumberFormat="0" applyFill="0" applyAlignment="0" applyProtection="0">
      <alignment vertical="center"/>
    </xf>
    <xf numFmtId="0" fontId="32" fillId="0" borderId="0" applyNumberFormat="0" applyFont="0" applyFill="0" applyBorder="0" applyAlignment="0" applyProtection="0"/>
    <xf numFmtId="0" fontId="80" fillId="0" borderId="61" applyNumberFormat="0" applyFill="0" applyAlignment="0" applyProtection="0">
      <alignment vertical="center"/>
    </xf>
    <xf numFmtId="0" fontId="51" fillId="19" borderId="0" applyNumberFormat="0" applyBorder="0" applyAlignment="0" applyProtection="0">
      <alignment vertical="center"/>
    </xf>
    <xf numFmtId="0" fontId="80" fillId="0" borderId="61" applyNumberFormat="0" applyFill="0" applyAlignment="0" applyProtection="0">
      <alignment vertical="center"/>
    </xf>
    <xf numFmtId="0" fontId="88" fillId="19" borderId="0" applyNumberFormat="0" applyBorder="0" applyAlignment="0" applyProtection="0">
      <alignment vertical="center"/>
    </xf>
    <xf numFmtId="0" fontId="58" fillId="40" borderId="0" applyNumberFormat="0" applyBorder="0" applyAlignment="0" applyProtection="0"/>
    <xf numFmtId="0" fontId="80" fillId="0" borderId="61" applyNumberFormat="0" applyFill="0" applyAlignment="0" applyProtection="0">
      <alignment vertical="center"/>
    </xf>
    <xf numFmtId="0" fontId="80" fillId="0" borderId="61" applyNumberFormat="0" applyFill="0" applyAlignment="0" applyProtection="0">
      <alignment vertical="center"/>
    </xf>
    <xf numFmtId="0" fontId="76" fillId="19" borderId="0" applyNumberFormat="0" applyBorder="0" applyAlignment="0" applyProtection="0">
      <alignment vertical="center"/>
    </xf>
    <xf numFmtId="0" fontId="80" fillId="0" borderId="61" applyNumberFormat="0" applyFill="0" applyAlignment="0" applyProtection="0">
      <alignment vertical="center"/>
    </xf>
    <xf numFmtId="0" fontId="32" fillId="0" borderId="0"/>
    <xf numFmtId="0" fontId="52" fillId="19" borderId="0" applyNumberFormat="0" applyBorder="0" applyAlignment="0" applyProtection="0">
      <alignment vertical="center"/>
    </xf>
    <xf numFmtId="0" fontId="51" fillId="19" borderId="0" applyNumberFormat="0" applyBorder="0" applyAlignment="0" applyProtection="0">
      <alignment vertical="center"/>
    </xf>
    <xf numFmtId="0" fontId="80" fillId="0" borderId="61" applyNumberFormat="0" applyFill="0" applyAlignment="0" applyProtection="0">
      <alignment vertical="center"/>
    </xf>
    <xf numFmtId="0" fontId="52" fillId="19" borderId="0" applyNumberFormat="0" applyBorder="0" applyAlignment="0" applyProtection="0">
      <alignment vertical="center"/>
    </xf>
    <xf numFmtId="0" fontId="80" fillId="0" borderId="61" applyNumberFormat="0" applyFill="0" applyAlignment="0" applyProtection="0">
      <alignment vertical="center"/>
    </xf>
    <xf numFmtId="0" fontId="80" fillId="0" borderId="61" applyNumberFormat="0" applyFill="0" applyAlignment="0" applyProtection="0">
      <alignment vertical="center"/>
    </xf>
    <xf numFmtId="0" fontId="80" fillId="0" borderId="61" applyNumberFormat="0" applyFill="0" applyAlignment="0" applyProtection="0">
      <alignment vertical="center"/>
    </xf>
    <xf numFmtId="0" fontId="32" fillId="0" borderId="0" applyNumberFormat="0" applyFont="0" applyFill="0" applyBorder="0" applyAlignment="0" applyProtection="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80" fillId="0" borderId="61" applyNumberFormat="0" applyFill="0" applyAlignment="0" applyProtection="0">
      <alignment vertical="center"/>
    </xf>
    <xf numFmtId="0" fontId="80" fillId="0" borderId="61" applyNumberFormat="0" applyFill="0" applyAlignment="0" applyProtection="0">
      <alignment vertical="center"/>
    </xf>
    <xf numFmtId="0" fontId="80" fillId="0" borderId="61" applyNumberFormat="0" applyFill="0" applyAlignment="0" applyProtection="0">
      <alignment vertical="center"/>
    </xf>
    <xf numFmtId="0" fontId="54" fillId="0" borderId="51" applyNumberFormat="0" applyFill="0" applyAlignment="0" applyProtection="0">
      <alignment vertical="center"/>
    </xf>
    <xf numFmtId="0" fontId="51" fillId="19" borderId="0" applyNumberFormat="0" applyBorder="0" applyAlignment="0" applyProtection="0">
      <alignment vertical="center"/>
    </xf>
    <xf numFmtId="0" fontId="54" fillId="0" borderId="51" applyNumberFormat="0" applyFill="0" applyAlignment="0" applyProtection="0">
      <alignment vertical="center"/>
    </xf>
    <xf numFmtId="0" fontId="51" fillId="21" borderId="0" applyNumberFormat="0" applyBorder="0" applyAlignment="0" applyProtection="0">
      <alignment vertical="center"/>
    </xf>
    <xf numFmtId="0" fontId="51" fillId="19" borderId="0" applyNumberFormat="0" applyBorder="0" applyAlignment="0" applyProtection="0">
      <alignment vertical="center"/>
    </xf>
    <xf numFmtId="0" fontId="54" fillId="0" borderId="51" applyNumberFormat="0" applyFill="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1" fillId="19" borderId="0" applyNumberFormat="0" applyBorder="0" applyAlignment="0" applyProtection="0">
      <alignment vertical="center"/>
    </xf>
    <xf numFmtId="0" fontId="54" fillId="0" borderId="51" applyNumberFormat="0" applyFill="0" applyAlignment="0" applyProtection="0">
      <alignment vertical="center"/>
    </xf>
    <xf numFmtId="0" fontId="51" fillId="21" borderId="0" applyNumberFormat="0" applyBorder="0" applyAlignment="0" applyProtection="0">
      <alignment vertical="center"/>
    </xf>
    <xf numFmtId="0" fontId="54" fillId="0" borderId="51" applyNumberFormat="0" applyFill="0" applyAlignment="0" applyProtection="0">
      <alignment vertical="center"/>
    </xf>
    <xf numFmtId="0" fontId="32" fillId="0" borderId="0"/>
    <xf numFmtId="0" fontId="54" fillId="0" borderId="51" applyNumberFormat="0" applyFill="0" applyAlignment="0" applyProtection="0">
      <alignment vertical="center"/>
    </xf>
    <xf numFmtId="0" fontId="51" fillId="19" borderId="0" applyNumberFormat="0" applyBorder="0" applyAlignment="0" applyProtection="0">
      <alignment vertical="center"/>
    </xf>
    <xf numFmtId="0" fontId="54" fillId="0" borderId="51" applyNumberFormat="0" applyFill="0" applyAlignment="0" applyProtection="0">
      <alignment vertical="center"/>
    </xf>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9" fontId="32" fillId="0" borderId="0" applyFont="0" applyFill="0" applyBorder="0" applyAlignment="0" applyProtection="0">
      <alignment vertical="center"/>
    </xf>
    <xf numFmtId="0" fontId="54" fillId="0" borderId="51" applyNumberFormat="0" applyFill="0" applyAlignment="0" applyProtection="0">
      <alignment vertical="center"/>
    </xf>
    <xf numFmtId="0" fontId="32" fillId="0" borderId="0"/>
    <xf numFmtId="0" fontId="54" fillId="0" borderId="51" applyNumberFormat="0" applyFill="0" applyAlignment="0" applyProtection="0">
      <alignment vertical="center"/>
    </xf>
    <xf numFmtId="9" fontId="32" fillId="0" borderId="0" applyFont="0" applyFill="0" applyBorder="0" applyAlignment="0" applyProtection="0">
      <alignment vertical="center"/>
    </xf>
    <xf numFmtId="0" fontId="54" fillId="0" borderId="51" applyNumberFormat="0" applyFill="0" applyAlignment="0" applyProtection="0">
      <alignment vertical="center"/>
    </xf>
    <xf numFmtId="0" fontId="69" fillId="0" borderId="56" applyNumberFormat="0" applyFill="0" applyAlignment="0" applyProtection="0">
      <alignment vertical="center"/>
    </xf>
    <xf numFmtId="0" fontId="69" fillId="0" borderId="56" applyNumberFormat="0" applyFill="0" applyAlignment="0" applyProtection="0">
      <alignment vertical="center"/>
    </xf>
    <xf numFmtId="0" fontId="51" fillId="19" borderId="0" applyNumberFormat="0" applyBorder="0" applyAlignment="0" applyProtection="0">
      <alignment vertical="center"/>
    </xf>
    <xf numFmtId="0" fontId="69" fillId="0" borderId="56" applyNumberFormat="0" applyFill="0" applyAlignment="0" applyProtection="0">
      <alignment vertical="center"/>
    </xf>
    <xf numFmtId="0" fontId="32" fillId="0" borderId="0"/>
    <xf numFmtId="0" fontId="51" fillId="19" borderId="0" applyNumberFormat="0" applyBorder="0" applyAlignment="0" applyProtection="0">
      <alignment vertical="center"/>
    </xf>
    <xf numFmtId="0" fontId="69" fillId="0" borderId="56" applyNumberFormat="0" applyFill="0" applyAlignment="0" applyProtection="0">
      <alignment vertical="center"/>
    </xf>
    <xf numFmtId="0" fontId="69" fillId="0" borderId="56" applyNumberFormat="0" applyFill="0" applyAlignment="0" applyProtection="0">
      <alignment vertical="center"/>
    </xf>
    <xf numFmtId="0" fontId="32" fillId="0" borderId="0" applyNumberFormat="0" applyFont="0" applyFill="0" applyBorder="0" applyAlignment="0" applyProtection="0"/>
    <xf numFmtId="0" fontId="69" fillId="0" borderId="56" applyNumberFormat="0" applyFill="0" applyAlignment="0" applyProtection="0">
      <alignment vertical="center"/>
    </xf>
    <xf numFmtId="0" fontId="32" fillId="0" borderId="0"/>
    <xf numFmtId="0" fontId="91" fillId="42" borderId="0" applyNumberFormat="0" applyBorder="0" applyAlignment="0" applyProtection="0">
      <alignment vertical="center"/>
    </xf>
    <xf numFmtId="0" fontId="69" fillId="0" borderId="56" applyNumberFormat="0" applyFill="0" applyAlignment="0" applyProtection="0">
      <alignment vertical="center"/>
    </xf>
    <xf numFmtId="0" fontId="69" fillId="0" borderId="56" applyNumberFormat="0" applyFill="0" applyAlignment="0" applyProtection="0">
      <alignment vertical="center"/>
    </xf>
    <xf numFmtId="0" fontId="44" fillId="8" borderId="0" applyNumberFormat="0" applyBorder="0" applyAlignment="0" applyProtection="0">
      <alignment vertical="center"/>
    </xf>
    <xf numFmtId="0" fontId="69" fillId="0" borderId="56" applyNumberFormat="0" applyFill="0" applyAlignment="0" applyProtection="0">
      <alignment vertical="center"/>
    </xf>
    <xf numFmtId="0" fontId="69" fillId="0" borderId="56" applyNumberFormat="0" applyFill="0" applyAlignment="0" applyProtection="0">
      <alignment vertical="center"/>
    </xf>
    <xf numFmtId="0" fontId="51" fillId="19" borderId="0" applyNumberFormat="0" applyBorder="0" applyAlignment="0" applyProtection="0">
      <alignment vertical="center"/>
    </xf>
    <xf numFmtId="9" fontId="32" fillId="0" borderId="0" applyFont="0" applyFill="0" applyBorder="0" applyAlignment="0" applyProtection="0">
      <alignment vertical="center"/>
    </xf>
    <xf numFmtId="0" fontId="69" fillId="0" borderId="56" applyNumberFormat="0" applyFill="0" applyAlignment="0" applyProtection="0">
      <alignment vertical="center"/>
    </xf>
    <xf numFmtId="0" fontId="69" fillId="0" borderId="56" applyNumberFormat="0" applyFill="0" applyAlignment="0" applyProtection="0">
      <alignment vertical="center"/>
    </xf>
    <xf numFmtId="9" fontId="32" fillId="0" borderId="0" applyFont="0" applyFill="0" applyBorder="0" applyAlignment="0" applyProtection="0">
      <alignment vertical="center"/>
    </xf>
    <xf numFmtId="0" fontId="69" fillId="0" borderId="56" applyNumberFormat="0" applyFill="0" applyAlignment="0" applyProtection="0">
      <alignment vertical="center"/>
    </xf>
    <xf numFmtId="0" fontId="51" fillId="19" borderId="0" applyNumberFormat="0" applyBorder="0" applyAlignment="0" applyProtection="0">
      <alignment vertical="center"/>
    </xf>
    <xf numFmtId="0" fontId="69" fillId="0" borderId="0" applyNumberFormat="0" applyFill="0" applyBorder="0" applyAlignment="0" applyProtection="0">
      <alignment vertical="center"/>
    </xf>
    <xf numFmtId="0" fontId="51" fillId="19" borderId="0" applyNumberFormat="0" applyBorder="0" applyAlignment="0" applyProtection="0">
      <alignment vertical="center"/>
    </xf>
    <xf numFmtId="0" fontId="69" fillId="0" borderId="0" applyNumberFormat="0" applyFill="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69" fillId="0" borderId="0" applyNumberFormat="0" applyFill="0" applyBorder="0" applyAlignment="0" applyProtection="0">
      <alignment vertical="center"/>
    </xf>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69" fillId="0" borderId="0" applyNumberFormat="0" applyFill="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69" fillId="0" borderId="0" applyNumberFormat="0" applyFill="0" applyBorder="0" applyAlignment="0" applyProtection="0">
      <alignment vertical="center"/>
    </xf>
    <xf numFmtId="0" fontId="69" fillId="0" borderId="0" applyNumberFormat="0" applyFill="0" applyBorder="0" applyAlignment="0" applyProtection="0">
      <alignment vertical="center"/>
    </xf>
    <xf numFmtId="0" fontId="69" fillId="0" borderId="0" applyNumberFormat="0" applyFill="0" applyBorder="0" applyAlignment="0" applyProtection="0">
      <alignment vertical="center"/>
    </xf>
    <xf numFmtId="0" fontId="51" fillId="19" borderId="0" applyNumberFormat="0" applyBorder="0" applyAlignment="0" applyProtection="0">
      <alignment vertical="center"/>
    </xf>
    <xf numFmtId="0" fontId="69" fillId="0" borderId="0" applyNumberFormat="0" applyFill="0" applyBorder="0" applyAlignment="0" applyProtection="0">
      <alignment vertical="center"/>
    </xf>
    <xf numFmtId="0" fontId="32" fillId="0" borderId="0"/>
    <xf numFmtId="0" fontId="51" fillId="19" borderId="0" applyNumberFormat="0" applyBorder="0" applyAlignment="0" applyProtection="0">
      <alignment vertical="center"/>
    </xf>
    <xf numFmtId="0" fontId="69" fillId="0" borderId="0" applyNumberFormat="0" applyFill="0" applyBorder="0" applyAlignment="0" applyProtection="0">
      <alignment vertical="center"/>
    </xf>
    <xf numFmtId="0" fontId="51" fillId="19" borderId="0" applyNumberFormat="0" applyBorder="0" applyAlignment="0" applyProtection="0">
      <alignment vertical="center"/>
    </xf>
    <xf numFmtId="0" fontId="69" fillId="0" borderId="0" applyNumberFormat="0" applyFill="0" applyBorder="0" applyAlignment="0" applyProtection="0">
      <alignment vertical="center"/>
    </xf>
    <xf numFmtId="0" fontId="32" fillId="0" borderId="0" applyNumberFormat="0" applyFont="0" applyFill="0" applyBorder="0" applyAlignment="0" applyProtection="0"/>
    <xf numFmtId="0" fontId="69" fillId="0" borderId="0" applyNumberFormat="0" applyFill="0" applyBorder="0" applyAlignment="0" applyProtection="0">
      <alignment vertical="center"/>
    </xf>
    <xf numFmtId="0" fontId="51" fillId="19" borderId="0" applyNumberFormat="0" applyBorder="0" applyAlignment="0" applyProtection="0">
      <alignment vertical="center"/>
    </xf>
    <xf numFmtId="0" fontId="69" fillId="0" borderId="0" applyNumberFormat="0" applyFill="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69" fillId="0" borderId="0" applyNumberFormat="0" applyFill="0" applyBorder="0" applyAlignment="0" applyProtection="0">
      <alignment vertical="center"/>
    </xf>
    <xf numFmtId="0" fontId="32" fillId="0" borderId="0">
      <alignment vertical="center"/>
    </xf>
    <xf numFmtId="0" fontId="69" fillId="0" borderId="0" applyNumberFormat="0" applyFill="0" applyBorder="0" applyAlignment="0" applyProtection="0">
      <alignment vertical="center"/>
    </xf>
    <xf numFmtId="0" fontId="55" fillId="25" borderId="52" applyNumberFormat="0" applyAlignment="0" applyProtection="0">
      <alignment vertical="center"/>
    </xf>
    <xf numFmtId="0" fontId="32" fillId="0" borderId="0" applyNumberFormat="0" applyFont="0" applyFill="0" applyBorder="0" applyAlignment="0" applyProtection="0"/>
    <xf numFmtId="0" fontId="51" fillId="21" borderId="0" applyNumberFormat="0" applyBorder="0" applyAlignment="0" applyProtection="0">
      <alignment vertical="center"/>
    </xf>
    <xf numFmtId="10" fontId="78" fillId="2" borderId="17" applyNumberFormat="0" applyBorder="0" applyAlignment="0" applyProtection="0"/>
    <xf numFmtId="0" fontId="51" fillId="21" borderId="0" applyNumberFormat="0" applyBorder="0" applyAlignment="0" applyProtection="0">
      <alignment vertical="center"/>
    </xf>
    <xf numFmtId="0" fontId="55" fillId="25" borderId="52" applyNumberFormat="0" applyAlignment="0" applyProtection="0">
      <alignment vertical="center"/>
    </xf>
    <xf numFmtId="0" fontId="32" fillId="0" borderId="0"/>
    <xf numFmtId="0" fontId="32" fillId="0" borderId="0"/>
    <xf numFmtId="0" fontId="51" fillId="21" borderId="0" applyNumberFormat="0" applyBorder="0" applyAlignment="0" applyProtection="0">
      <alignment vertical="center"/>
    </xf>
    <xf numFmtId="0" fontId="55" fillId="25" borderId="52" applyNumberFormat="0" applyAlignment="0" applyProtection="0">
      <alignment vertical="center"/>
    </xf>
    <xf numFmtId="0" fontId="55" fillId="25" borderId="52" applyNumberFormat="0" applyAlignment="0" applyProtection="0">
      <alignment vertical="center"/>
    </xf>
    <xf numFmtId="0" fontId="55" fillId="25" borderId="52" applyNumberFormat="0" applyAlignment="0" applyProtection="0">
      <alignment vertical="center"/>
    </xf>
    <xf numFmtId="0" fontId="55" fillId="25" borderId="52" applyNumberFormat="0" applyAlignment="0" applyProtection="0">
      <alignment vertical="center"/>
    </xf>
    <xf numFmtId="0" fontId="55" fillId="25" borderId="52" applyNumberFormat="0" applyAlignment="0" applyProtection="0">
      <alignment vertical="center"/>
    </xf>
    <xf numFmtId="0" fontId="55" fillId="25" borderId="52" applyNumberFormat="0" applyAlignment="0" applyProtection="0">
      <alignment vertical="center"/>
    </xf>
    <xf numFmtId="0" fontId="32" fillId="0" borderId="0"/>
    <xf numFmtId="0" fontId="55" fillId="25" borderId="52" applyNumberFormat="0" applyAlignment="0" applyProtection="0">
      <alignment vertical="center"/>
    </xf>
    <xf numFmtId="0" fontId="47" fillId="41" borderId="0" applyNumberFormat="0" applyBorder="0" applyAlignment="0" applyProtection="0">
      <alignment vertical="center"/>
    </xf>
    <xf numFmtId="0" fontId="55" fillId="25" borderId="52" applyNumberFormat="0" applyAlignment="0" applyProtection="0">
      <alignment vertical="center"/>
    </xf>
    <xf numFmtId="0" fontId="51" fillId="19" borderId="0" applyNumberFormat="0" applyBorder="0" applyAlignment="0" applyProtection="0">
      <alignment vertical="center"/>
    </xf>
    <xf numFmtId="0" fontId="55" fillId="25" borderId="52" applyNumberFormat="0" applyAlignment="0" applyProtection="0">
      <alignment vertical="center"/>
    </xf>
    <xf numFmtId="0" fontId="51" fillId="19" borderId="0" applyNumberFormat="0" applyBorder="0" applyAlignment="0" applyProtection="0">
      <alignment vertical="center"/>
    </xf>
    <xf numFmtId="0" fontId="55" fillId="25" borderId="52" applyNumberFormat="0" applyAlignment="0" applyProtection="0">
      <alignment vertical="center"/>
    </xf>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5" fillId="25" borderId="52" applyNumberFormat="0" applyAlignment="0" applyProtection="0">
      <alignment vertical="center"/>
    </xf>
    <xf numFmtId="0" fontId="51" fillId="19" borderId="0" applyNumberFormat="0" applyBorder="0" applyAlignment="0" applyProtection="0">
      <alignment vertical="center"/>
    </xf>
    <xf numFmtId="0" fontId="55" fillId="25" borderId="52" applyNumberFormat="0" applyAlignment="0" applyProtection="0">
      <alignment vertical="center"/>
    </xf>
    <xf numFmtId="0" fontId="32" fillId="0" borderId="0" applyNumberFormat="0" applyFont="0" applyFill="0" applyBorder="0" applyAlignment="0" applyProtection="0"/>
    <xf numFmtId="0" fontId="51" fillId="19" borderId="0" applyNumberFormat="0" applyBorder="0" applyAlignment="0" applyProtection="0">
      <alignment vertical="center"/>
    </xf>
    <xf numFmtId="0" fontId="55" fillId="25" borderId="52" applyNumberFormat="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5" fillId="25" borderId="52" applyNumberFormat="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5" fillId="25" borderId="52" applyNumberFormat="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5" fillId="25" borderId="52" applyNumberFormat="0" applyAlignment="0" applyProtection="0">
      <alignment vertical="center"/>
    </xf>
    <xf numFmtId="0" fontId="55" fillId="25" borderId="52" applyNumberFormat="0" applyAlignment="0" applyProtection="0">
      <alignment vertical="center"/>
    </xf>
    <xf numFmtId="0" fontId="55" fillId="25" borderId="52" applyNumberFormat="0" applyAlignment="0" applyProtection="0">
      <alignment vertical="center"/>
    </xf>
    <xf numFmtId="0" fontId="32" fillId="0" borderId="0"/>
    <xf numFmtId="0" fontId="51" fillId="19" borderId="0" applyNumberFormat="0" applyBorder="0" applyAlignment="0" applyProtection="0">
      <alignment vertical="center"/>
    </xf>
    <xf numFmtId="0" fontId="52" fillId="19" borderId="0" applyNumberFormat="0" applyBorder="0" applyAlignment="0" applyProtection="0">
      <alignment vertical="center"/>
    </xf>
    <xf numFmtId="0" fontId="55" fillId="25" borderId="52" applyNumberFormat="0" applyAlignment="0" applyProtection="0">
      <alignment vertical="center"/>
    </xf>
    <xf numFmtId="0" fontId="3" fillId="0" borderId="0"/>
    <xf numFmtId="0" fontId="55" fillId="25" borderId="52" applyNumberFormat="0" applyAlignment="0" applyProtection="0">
      <alignment vertical="center"/>
    </xf>
    <xf numFmtId="0" fontId="32" fillId="0" borderId="0"/>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93" fillId="0" borderId="64" applyNumberFormat="0" applyFill="0" applyAlignment="0" applyProtection="0">
      <alignment vertical="center"/>
    </xf>
    <xf numFmtId="0" fontId="32" fillId="0" borderId="0"/>
    <xf numFmtId="0" fontId="51" fillId="19" borderId="0" applyNumberFormat="0" applyBorder="0" applyAlignment="0" applyProtection="0">
      <alignment vertical="center"/>
    </xf>
    <xf numFmtId="0" fontId="93" fillId="0" borderId="64" applyNumberFormat="0" applyFill="0" applyAlignment="0" applyProtection="0">
      <alignment vertical="center"/>
    </xf>
    <xf numFmtId="0" fontId="32" fillId="0" borderId="0"/>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93" fillId="0" borderId="64" applyNumberFormat="0" applyFill="0" applyAlignment="0" applyProtection="0">
      <alignment vertical="center"/>
    </xf>
    <xf numFmtId="0" fontId="32" fillId="0" borderId="0"/>
    <xf numFmtId="0" fontId="32" fillId="0" borderId="0" applyNumberFormat="0" applyFont="0" applyFill="0" applyBorder="0" applyAlignment="0" applyProtection="0"/>
    <xf numFmtId="0" fontId="51" fillId="19" borderId="0" applyNumberFormat="0" applyBorder="0" applyAlignment="0" applyProtection="0">
      <alignment vertical="center"/>
    </xf>
    <xf numFmtId="0" fontId="93" fillId="0" borderId="64" applyNumberFormat="0" applyFill="0" applyAlignment="0" applyProtection="0">
      <alignment vertical="center"/>
    </xf>
    <xf numFmtId="0" fontId="32" fillId="0" borderId="0" applyNumberFormat="0" applyFont="0" applyFill="0" applyBorder="0" applyAlignment="0" applyProtection="0"/>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93" fillId="0" borderId="64" applyNumberFormat="0" applyFill="0" applyAlignment="0" applyProtection="0">
      <alignment vertical="center"/>
    </xf>
    <xf numFmtId="0" fontId="44" fillId="8" borderId="0" applyNumberFormat="0" applyBorder="0" applyAlignment="0" applyProtection="0">
      <alignment vertical="center"/>
    </xf>
    <xf numFmtId="0" fontId="93" fillId="0" borderId="64" applyNumberFormat="0" applyFill="0" applyAlignment="0" applyProtection="0">
      <alignment vertical="center"/>
    </xf>
    <xf numFmtId="0" fontId="32" fillId="0" borderId="0"/>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93" fillId="0" borderId="64" applyNumberFormat="0" applyFill="0" applyAlignment="0" applyProtection="0">
      <alignment vertical="center"/>
    </xf>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93" fillId="0" borderId="64" applyNumberFormat="0" applyFill="0" applyAlignment="0" applyProtection="0">
      <alignment vertical="center"/>
    </xf>
    <xf numFmtId="43" fontId="32" fillId="0" borderId="0" applyFont="0" applyFill="0" applyBorder="0" applyAlignment="0" applyProtection="0">
      <alignment vertical="center"/>
    </xf>
    <xf numFmtId="0" fontId="32" fillId="0" borderId="0"/>
    <xf numFmtId="0" fontId="51" fillId="19" borderId="0" applyNumberFormat="0" applyBorder="0" applyAlignment="0" applyProtection="0">
      <alignment vertical="center"/>
    </xf>
    <xf numFmtId="0" fontId="93" fillId="0" borderId="64" applyNumberFormat="0" applyFill="0" applyAlignment="0" applyProtection="0">
      <alignment vertical="center"/>
    </xf>
    <xf numFmtId="0" fontId="32" fillId="0" borderId="0"/>
    <xf numFmtId="0" fontId="44" fillId="8" borderId="0" applyNumberFormat="0" applyBorder="0" applyAlignment="0" applyProtection="0">
      <alignment vertical="center"/>
    </xf>
    <xf numFmtId="0" fontId="93" fillId="0" borderId="64" applyNumberFormat="0" applyFill="0" applyAlignment="0" applyProtection="0">
      <alignment vertical="center"/>
    </xf>
    <xf numFmtId="0" fontId="32" fillId="0" borderId="0" applyNumberFormat="0" applyFont="0" applyFill="0" applyBorder="0" applyAlignment="0" applyProtection="0"/>
    <xf numFmtId="0" fontId="93" fillId="0" borderId="64" applyNumberFormat="0" applyFill="0" applyAlignment="0" applyProtection="0">
      <alignment vertical="center"/>
    </xf>
    <xf numFmtId="0" fontId="32" fillId="0" borderId="0"/>
    <xf numFmtId="0" fontId="32" fillId="0" borderId="0"/>
    <xf numFmtId="0" fontId="76" fillId="19" borderId="0" applyNumberFormat="0" applyBorder="0" applyAlignment="0" applyProtection="0">
      <alignment vertical="center"/>
    </xf>
    <xf numFmtId="0" fontId="93" fillId="0" borderId="64" applyNumberFormat="0" applyFill="0" applyAlignment="0" applyProtection="0">
      <alignment vertical="center"/>
    </xf>
    <xf numFmtId="0" fontId="51" fillId="19" borderId="0" applyNumberFormat="0" applyBorder="0" applyAlignment="0" applyProtection="0">
      <alignment vertical="center"/>
    </xf>
    <xf numFmtId="0" fontId="93" fillId="0" borderId="64" applyNumberFormat="0" applyFill="0" applyAlignment="0" applyProtection="0">
      <alignment vertical="center"/>
    </xf>
    <xf numFmtId="0" fontId="51" fillId="19" borderId="0" applyNumberFormat="0" applyBorder="0" applyAlignment="0" applyProtection="0">
      <alignment vertical="center"/>
    </xf>
    <xf numFmtId="0" fontId="91" fillId="42" borderId="0" applyNumberFormat="0" applyBorder="0" applyAlignment="0" applyProtection="0">
      <alignment vertical="center"/>
    </xf>
    <xf numFmtId="0" fontId="91" fillId="42" borderId="0" applyNumberFormat="0" applyBorder="0" applyAlignment="0" applyProtection="0">
      <alignment vertical="center"/>
    </xf>
    <xf numFmtId="0" fontId="91" fillId="42" borderId="0" applyNumberFormat="0" applyBorder="0" applyAlignment="0" applyProtection="0">
      <alignment vertical="center"/>
    </xf>
    <xf numFmtId="0" fontId="91" fillId="42" borderId="0" applyNumberFormat="0" applyBorder="0" applyAlignment="0" applyProtection="0">
      <alignment vertical="center"/>
    </xf>
    <xf numFmtId="0" fontId="91" fillId="42" borderId="0" applyNumberFormat="0" applyBorder="0" applyAlignment="0" applyProtection="0">
      <alignment vertical="center"/>
    </xf>
    <xf numFmtId="0" fontId="91" fillId="42" borderId="0" applyNumberFormat="0" applyBorder="0" applyAlignment="0" applyProtection="0">
      <alignment vertical="center"/>
    </xf>
    <xf numFmtId="0" fontId="83" fillId="27" borderId="0" applyNumberFormat="0" applyBorder="0" applyAlignment="0" applyProtection="0">
      <alignment vertical="center"/>
    </xf>
    <xf numFmtId="0" fontId="32" fillId="0" borderId="0"/>
    <xf numFmtId="0" fontId="32" fillId="0" borderId="0"/>
    <xf numFmtId="0" fontId="91" fillId="42" borderId="0" applyNumberFormat="0" applyBorder="0" applyAlignment="0" applyProtection="0">
      <alignment vertical="center"/>
    </xf>
    <xf numFmtId="0" fontId="91" fillId="42" borderId="0" applyNumberFormat="0" applyBorder="0" applyAlignment="0" applyProtection="0">
      <alignment vertical="center"/>
    </xf>
    <xf numFmtId="0" fontId="32" fillId="0" borderId="0"/>
    <xf numFmtId="0" fontId="32" fillId="0" borderId="0"/>
    <xf numFmtId="0" fontId="32" fillId="0" borderId="0"/>
    <xf numFmtId="0" fontId="32" fillId="0" borderId="0"/>
    <xf numFmtId="0" fontId="52" fillId="19" borderId="0" applyNumberFormat="0" applyBorder="0" applyAlignment="0" applyProtection="0">
      <alignment vertical="center"/>
    </xf>
    <xf numFmtId="0" fontId="91" fillId="42" borderId="0" applyNumberFormat="0" applyBorder="0" applyAlignment="0" applyProtection="0">
      <alignment vertical="center"/>
    </xf>
    <xf numFmtId="0" fontId="51" fillId="19" borderId="0" applyNumberFormat="0" applyBorder="0" applyAlignment="0" applyProtection="0">
      <alignment vertical="center"/>
    </xf>
    <xf numFmtId="0" fontId="91" fillId="42" borderId="0" applyNumberFormat="0" applyBorder="0" applyAlignment="0" applyProtection="0">
      <alignment vertical="center"/>
    </xf>
    <xf numFmtId="0" fontId="91" fillId="42"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91" fillId="42" borderId="0" applyNumberFormat="0" applyBorder="0" applyAlignment="0" applyProtection="0">
      <alignment vertical="center"/>
    </xf>
    <xf numFmtId="0" fontId="91" fillId="42" borderId="0" applyNumberFormat="0" applyBorder="0" applyAlignment="0" applyProtection="0">
      <alignment vertical="center"/>
    </xf>
    <xf numFmtId="0" fontId="32" fillId="0" borderId="0"/>
    <xf numFmtId="0" fontId="32" fillId="0" borderId="0"/>
    <xf numFmtId="0" fontId="51" fillId="19" borderId="0" applyNumberFormat="0" applyBorder="0" applyAlignment="0" applyProtection="0">
      <alignment vertical="center"/>
    </xf>
    <xf numFmtId="0" fontId="92" fillId="0" borderId="0"/>
    <xf numFmtId="0" fontId="32" fillId="28" borderId="57" applyNumberFormat="0" applyFont="0" applyAlignment="0" applyProtection="0">
      <alignment vertical="center"/>
    </xf>
    <xf numFmtId="0" fontId="32" fillId="28" borderId="57" applyNumberFormat="0" applyFont="0" applyAlignment="0" applyProtection="0">
      <alignment vertical="center"/>
    </xf>
    <xf numFmtId="0" fontId="44" fillId="8" borderId="0" applyNumberFormat="0" applyBorder="0" applyAlignment="0" applyProtection="0">
      <alignment vertical="center"/>
    </xf>
    <xf numFmtId="0" fontId="44" fillId="8" borderId="0" applyNumberFormat="0" applyBorder="0" applyAlignment="0" applyProtection="0">
      <alignment vertical="center"/>
    </xf>
    <xf numFmtId="0" fontId="52" fillId="19" borderId="0" applyNumberFormat="0" applyBorder="0" applyAlignment="0" applyProtection="0">
      <alignment vertical="center"/>
    </xf>
    <xf numFmtId="0" fontId="32" fillId="28" borderId="57" applyNumberFormat="0" applyFont="0" applyAlignment="0" applyProtection="0">
      <alignment vertical="center"/>
    </xf>
    <xf numFmtId="0" fontId="83" fillId="27" borderId="0" applyNumberFormat="0" applyBorder="0" applyAlignment="0" applyProtection="0">
      <alignment vertical="center"/>
    </xf>
    <xf numFmtId="0" fontId="51" fillId="19" borderId="0" applyNumberFormat="0" applyBorder="0" applyAlignment="0" applyProtection="0">
      <alignment vertical="center"/>
    </xf>
    <xf numFmtId="0" fontId="52" fillId="19" borderId="0" applyNumberFormat="0" applyBorder="0" applyAlignment="0" applyProtection="0">
      <alignment vertical="center"/>
    </xf>
    <xf numFmtId="0" fontId="32" fillId="28" borderId="57" applyNumberFormat="0" applyFont="0" applyAlignment="0" applyProtection="0">
      <alignment vertical="center"/>
    </xf>
    <xf numFmtId="0" fontId="44" fillId="8" borderId="0" applyNumberFormat="0" applyBorder="0" applyAlignment="0" applyProtection="0">
      <alignment vertical="center"/>
    </xf>
    <xf numFmtId="0" fontId="83" fillId="27" borderId="0" applyNumberFormat="0" applyBorder="0" applyAlignment="0" applyProtection="0">
      <alignment vertical="center"/>
    </xf>
    <xf numFmtId="0" fontId="51" fillId="19" borderId="0" applyNumberFormat="0" applyBorder="0" applyAlignment="0" applyProtection="0">
      <alignment vertical="center"/>
    </xf>
    <xf numFmtId="0" fontId="52" fillId="19" borderId="0" applyNumberFormat="0" applyBorder="0" applyAlignment="0" applyProtection="0">
      <alignment vertical="center"/>
    </xf>
    <xf numFmtId="0" fontId="32" fillId="28" borderId="57" applyNumberFormat="0" applyFont="0" applyAlignment="0" applyProtection="0">
      <alignment vertical="center"/>
    </xf>
    <xf numFmtId="0" fontId="32" fillId="28" borderId="57" applyNumberFormat="0" applyFont="0" applyAlignment="0" applyProtection="0">
      <alignment vertical="center"/>
    </xf>
    <xf numFmtId="0" fontId="32" fillId="28" borderId="57" applyNumberFormat="0" applyFont="0" applyAlignment="0" applyProtection="0">
      <alignment vertical="center"/>
    </xf>
    <xf numFmtId="0" fontId="32" fillId="28" borderId="57" applyNumberFormat="0" applyFont="0" applyAlignment="0" applyProtection="0">
      <alignment vertical="center"/>
    </xf>
    <xf numFmtId="0" fontId="32" fillId="0" borderId="0"/>
    <xf numFmtId="0" fontId="32" fillId="0" borderId="0"/>
    <xf numFmtId="0" fontId="51" fillId="21" borderId="0" applyNumberFormat="0" applyBorder="0" applyAlignment="0" applyProtection="0">
      <alignment vertical="center"/>
    </xf>
    <xf numFmtId="0" fontId="32" fillId="28" borderId="57" applyNumberFormat="0" applyFont="0" applyAlignment="0" applyProtection="0">
      <alignment vertical="center"/>
    </xf>
    <xf numFmtId="0" fontId="32" fillId="0" borderId="0"/>
    <xf numFmtId="0" fontId="51" fillId="19" borderId="0" applyNumberFormat="0" applyBorder="0" applyAlignment="0" applyProtection="0">
      <alignment vertical="center"/>
    </xf>
    <xf numFmtId="0" fontId="32" fillId="28" borderId="57" applyNumberFormat="0" applyFont="0" applyAlignment="0" applyProtection="0">
      <alignment vertical="center"/>
    </xf>
    <xf numFmtId="0" fontId="32" fillId="28" borderId="57" applyNumberFormat="0" applyFont="0" applyAlignment="0" applyProtection="0">
      <alignment vertical="center"/>
    </xf>
    <xf numFmtId="0" fontId="32" fillId="0" borderId="0" applyNumberFormat="0" applyFont="0" applyFill="0" applyBorder="0" applyAlignment="0" applyProtection="0"/>
    <xf numFmtId="0" fontId="32" fillId="28" borderId="57" applyNumberFormat="0" applyFont="0" applyAlignment="0" applyProtection="0">
      <alignment vertical="center"/>
    </xf>
    <xf numFmtId="0" fontId="32" fillId="28" borderId="57" applyNumberFormat="0" applyFont="0" applyAlignment="0" applyProtection="0">
      <alignment vertical="center"/>
    </xf>
    <xf numFmtId="0" fontId="32" fillId="0" borderId="0"/>
    <xf numFmtId="0" fontId="52" fillId="19" borderId="0" applyNumberFormat="0" applyBorder="0" applyAlignment="0" applyProtection="0">
      <alignment vertical="center"/>
    </xf>
    <xf numFmtId="0" fontId="32" fillId="28" borderId="57" applyNumberFormat="0" applyFont="0" applyAlignment="0" applyProtection="0">
      <alignment vertical="center"/>
    </xf>
    <xf numFmtId="0" fontId="32" fillId="28" borderId="57" applyNumberFormat="0" applyFont="0" applyAlignment="0" applyProtection="0">
      <alignment vertical="center"/>
    </xf>
    <xf numFmtId="0" fontId="96" fillId="3" borderId="66" applyNumberFormat="0" applyAlignment="0" applyProtection="0">
      <alignment vertical="center"/>
    </xf>
    <xf numFmtId="0" fontId="32" fillId="0" borderId="0" applyNumberFormat="0" applyFont="0" applyFill="0" applyBorder="0" applyAlignment="0" applyProtection="0"/>
    <xf numFmtId="0" fontId="96" fillId="3" borderId="66" applyNumberFormat="0" applyAlignment="0" applyProtection="0">
      <alignment vertical="center"/>
    </xf>
    <xf numFmtId="0" fontId="32" fillId="0" borderId="0"/>
    <xf numFmtId="0" fontId="32" fillId="0" borderId="0"/>
    <xf numFmtId="0" fontId="51" fillId="19" borderId="0" applyNumberFormat="0" applyBorder="0" applyAlignment="0" applyProtection="0">
      <alignment vertical="center"/>
    </xf>
    <xf numFmtId="0" fontId="96" fillId="3" borderId="66" applyNumberFormat="0" applyAlignment="0" applyProtection="0">
      <alignment vertical="center"/>
    </xf>
    <xf numFmtId="0" fontId="51" fillId="19" borderId="0" applyNumberFormat="0" applyBorder="0" applyAlignment="0" applyProtection="0">
      <alignment vertical="center"/>
    </xf>
    <xf numFmtId="0" fontId="96" fillId="3" borderId="66" applyNumberFormat="0" applyAlignment="0" applyProtection="0">
      <alignment vertical="center"/>
    </xf>
    <xf numFmtId="0" fontId="32" fillId="0" borderId="0"/>
    <xf numFmtId="0" fontId="32" fillId="0" borderId="0">
      <alignment vertical="center"/>
    </xf>
    <xf numFmtId="0" fontId="32" fillId="0" borderId="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96" fillId="3" borderId="66" applyNumberFormat="0" applyAlignment="0" applyProtection="0">
      <alignment vertical="center"/>
    </xf>
    <xf numFmtId="0" fontId="96" fillId="3" borderId="66" applyNumberFormat="0" applyAlignment="0" applyProtection="0">
      <alignment vertical="center"/>
    </xf>
    <xf numFmtId="0" fontId="86" fillId="8" borderId="0" applyNumberFormat="0" applyBorder="0" applyAlignment="0" applyProtection="0">
      <alignment vertical="center"/>
    </xf>
    <xf numFmtId="0" fontId="96" fillId="3" borderId="66" applyNumberFormat="0" applyAlignment="0" applyProtection="0">
      <alignment vertical="center"/>
    </xf>
    <xf numFmtId="0" fontId="51" fillId="19" borderId="0" applyNumberFormat="0" applyBorder="0" applyAlignment="0" applyProtection="0">
      <alignment vertical="center"/>
    </xf>
    <xf numFmtId="0" fontId="96" fillId="3" borderId="66" applyNumberFormat="0" applyAlignment="0" applyProtection="0">
      <alignment vertical="center"/>
    </xf>
    <xf numFmtId="0" fontId="100" fillId="0" borderId="0" applyNumberFormat="0" applyFill="0" applyBorder="0" applyAlignment="0" applyProtection="0">
      <alignment vertical="top"/>
      <protection locked="0"/>
    </xf>
    <xf numFmtId="0" fontId="96" fillId="3" borderId="66" applyNumberFormat="0" applyAlignment="0" applyProtection="0">
      <alignment vertical="center"/>
    </xf>
    <xf numFmtId="0" fontId="32" fillId="0" borderId="0"/>
    <xf numFmtId="0" fontId="96" fillId="3" borderId="66" applyNumberFormat="0" applyAlignment="0" applyProtection="0">
      <alignment vertical="center"/>
    </xf>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96" fillId="3" borderId="66" applyNumberFormat="0" applyAlignment="0" applyProtection="0">
      <alignment vertical="center"/>
    </xf>
    <xf numFmtId="0" fontId="32" fillId="0" borderId="0"/>
    <xf numFmtId="0" fontId="96" fillId="3" borderId="66" applyNumberFormat="0" applyAlignment="0" applyProtection="0">
      <alignment vertical="center"/>
    </xf>
    <xf numFmtId="0" fontId="101" fillId="0" borderId="0" applyNumberFormat="0" applyFill="0" applyBorder="0" applyAlignment="0" applyProtection="0">
      <alignment vertical="top"/>
      <protection locked="0"/>
    </xf>
    <xf numFmtId="0" fontId="96" fillId="3" borderId="66" applyNumberFormat="0" applyAlignment="0" applyProtection="0">
      <alignment vertical="center"/>
    </xf>
    <xf numFmtId="0" fontId="44" fillId="8" borderId="0" applyNumberFormat="0" applyBorder="0" applyAlignment="0" applyProtection="0">
      <alignment vertical="center"/>
    </xf>
    <xf numFmtId="0" fontId="96" fillId="3" borderId="66" applyNumberFormat="0" applyAlignment="0" applyProtection="0">
      <alignment vertical="center"/>
    </xf>
    <xf numFmtId="10" fontId="8" fillId="0" borderId="0" applyFont="0" applyFill="0" applyBorder="0" applyAlignment="0" applyProtection="0"/>
    <xf numFmtId="1" fontId="8" fillId="0" borderId="0"/>
    <xf numFmtId="0" fontId="32" fillId="0" borderId="0" applyNumberFormat="0" applyFont="0" applyFill="0" applyBorder="0" applyAlignment="0" applyProtection="0"/>
    <xf numFmtId="0" fontId="51" fillId="19" borderId="0" applyNumberFormat="0" applyBorder="0" applyAlignment="0" applyProtection="0">
      <alignment vertical="center"/>
    </xf>
    <xf numFmtId="0" fontId="32" fillId="0" borderId="0" applyNumberFormat="0" applyFill="0" applyBorder="0" applyAlignment="0" applyProtection="0"/>
    <xf numFmtId="0" fontId="51" fillId="19" borderId="0" applyNumberFormat="0" applyBorder="0" applyAlignment="0" applyProtection="0">
      <alignment vertical="center"/>
    </xf>
    <xf numFmtId="0" fontId="56" fillId="0" borderId="0" applyNumberFormat="0" applyFill="0" applyBorder="0" applyAlignment="0" applyProtection="0">
      <alignment vertical="center"/>
    </xf>
    <xf numFmtId="0" fontId="51" fillId="19" borderId="0" applyNumberFormat="0" applyBorder="0" applyAlignment="0" applyProtection="0">
      <alignment vertical="center"/>
    </xf>
    <xf numFmtId="0" fontId="56"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32" fillId="0" borderId="0" applyNumberFormat="0" applyFont="0" applyFill="0" applyBorder="0" applyAlignment="0" applyProtection="0"/>
    <xf numFmtId="0" fontId="3" fillId="0" borderId="0"/>
    <xf numFmtId="0" fontId="3" fillId="0" borderId="0"/>
    <xf numFmtId="0" fontId="51" fillId="19" borderId="0" applyNumberFormat="0" applyBorder="0" applyAlignment="0" applyProtection="0">
      <alignment vertical="center"/>
    </xf>
    <xf numFmtId="0" fontId="56" fillId="0" borderId="0" applyNumberFormat="0" applyFill="0" applyBorder="0" applyAlignment="0" applyProtection="0">
      <alignment vertical="center"/>
    </xf>
    <xf numFmtId="0" fontId="47" fillId="60" borderId="0" applyNumberFormat="0" applyBorder="0" applyAlignment="0" applyProtection="0">
      <alignment vertical="center"/>
    </xf>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6" fillId="0" borderId="0" applyNumberFormat="0" applyFill="0" applyBorder="0" applyAlignment="0" applyProtection="0">
      <alignment vertical="center"/>
    </xf>
    <xf numFmtId="0" fontId="32" fillId="0" borderId="0"/>
    <xf numFmtId="0" fontId="32" fillId="0" borderId="0"/>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6" fillId="0" borderId="0" applyNumberFormat="0" applyFill="0" applyBorder="0" applyAlignment="0" applyProtection="0">
      <alignment vertical="center"/>
    </xf>
    <xf numFmtId="0" fontId="51" fillId="21" borderId="0" applyNumberFormat="0" applyBorder="0" applyAlignment="0" applyProtection="0">
      <alignment vertical="center"/>
    </xf>
    <xf numFmtId="0" fontId="56" fillId="0" borderId="0" applyNumberFormat="0" applyFill="0" applyBorder="0" applyAlignment="0" applyProtection="0">
      <alignment vertical="center"/>
    </xf>
    <xf numFmtId="0" fontId="51" fillId="21" borderId="0" applyNumberFormat="0" applyBorder="0" applyAlignment="0" applyProtection="0">
      <alignment vertical="center"/>
    </xf>
    <xf numFmtId="0" fontId="56" fillId="0" borderId="0" applyNumberFormat="0" applyFill="0" applyBorder="0" applyAlignment="0" applyProtection="0">
      <alignment vertical="center"/>
    </xf>
    <xf numFmtId="0" fontId="44" fillId="8" borderId="0" applyNumberFormat="0" applyBorder="0" applyAlignment="0" applyProtection="0">
      <alignment vertical="center"/>
    </xf>
    <xf numFmtId="0" fontId="10" fillId="0" borderId="68" applyProtection="0"/>
    <xf numFmtId="0" fontId="32" fillId="0" borderId="0"/>
    <xf numFmtId="0" fontId="5" fillId="0" borderId="17">
      <alignment horizontal="distributed" vertical="center" wrapText="1"/>
    </xf>
    <xf numFmtId="0" fontId="24" fillId="0" borderId="65" applyNumberFormat="0" applyFill="0" applyAlignment="0" applyProtection="0">
      <alignment vertical="center"/>
    </xf>
    <xf numFmtId="0" fontId="32" fillId="0" borderId="0"/>
    <xf numFmtId="0" fontId="5" fillId="0" borderId="17">
      <alignment horizontal="distributed" vertical="center" wrapText="1"/>
    </xf>
    <xf numFmtId="0" fontId="24" fillId="0" borderId="65" applyNumberFormat="0" applyFill="0" applyAlignment="0" applyProtection="0">
      <alignment vertical="center"/>
    </xf>
    <xf numFmtId="0" fontId="32" fillId="0" borderId="0"/>
    <xf numFmtId="0" fontId="5" fillId="0" borderId="17">
      <alignment horizontal="distributed" vertical="center" wrapText="1"/>
    </xf>
    <xf numFmtId="0" fontId="24" fillId="0" borderId="65" applyNumberFormat="0" applyFill="0" applyAlignment="0" applyProtection="0">
      <alignment vertical="center"/>
    </xf>
    <xf numFmtId="0" fontId="44" fillId="8" borderId="0" applyNumberFormat="0" applyBorder="0" applyAlignment="0" applyProtection="0">
      <alignment vertical="center"/>
    </xf>
    <xf numFmtId="0" fontId="87" fillId="0" borderId="0" applyNumberFormat="0" applyFill="0" applyBorder="0" applyAlignment="0" applyProtection="0">
      <alignment vertical="center"/>
    </xf>
    <xf numFmtId="0" fontId="44" fillId="8" borderId="0" applyNumberFormat="0" applyBorder="0" applyAlignment="0" applyProtection="0">
      <alignment vertical="center"/>
    </xf>
    <xf numFmtId="0" fontId="52" fillId="21" borderId="0" applyNumberFormat="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32" fillId="0" borderId="0" applyNumberFormat="0" applyFont="0" applyFill="0" applyBorder="0" applyAlignment="0" applyProtection="0"/>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9" fontId="99" fillId="0" borderId="0" applyFont="0" applyFill="0" applyBorder="0" applyAlignment="0" applyProtection="0"/>
    <xf numFmtId="0" fontId="32" fillId="0" borderId="0"/>
    <xf numFmtId="9" fontId="99" fillId="0" borderId="0" applyFont="0" applyFill="0" applyBorder="0" applyAlignment="0" applyProtection="0"/>
    <xf numFmtId="0" fontId="32" fillId="0" borderId="0"/>
    <xf numFmtId="0" fontId="32" fillId="0" borderId="0"/>
    <xf numFmtId="0" fontId="51" fillId="21" borderId="0" applyNumberFormat="0" applyBorder="0" applyAlignment="0" applyProtection="0">
      <alignment vertical="center"/>
    </xf>
    <xf numFmtId="9" fontId="99" fillId="0" borderId="0" applyFont="0" applyFill="0" applyBorder="0" applyAlignment="0" applyProtection="0"/>
    <xf numFmtId="0" fontId="32" fillId="0" borderId="0"/>
    <xf numFmtId="0" fontId="51" fillId="21" borderId="0" applyNumberFormat="0" applyBorder="0" applyAlignment="0" applyProtection="0">
      <alignment vertical="center"/>
    </xf>
    <xf numFmtId="9" fontId="32" fillId="0" borderId="0" applyFont="0" applyFill="0" applyBorder="0" applyAlignment="0" applyProtection="0">
      <alignment vertical="center"/>
    </xf>
    <xf numFmtId="0" fontId="32" fillId="0" borderId="0"/>
    <xf numFmtId="9" fontId="32" fillId="0" borderId="0" applyFont="0" applyFill="0" applyBorder="0" applyAlignment="0" applyProtection="0">
      <alignment vertical="center"/>
    </xf>
    <xf numFmtId="0" fontId="32" fillId="0" borderId="0"/>
    <xf numFmtId="0" fontId="32" fillId="0" borderId="0"/>
    <xf numFmtId="0" fontId="32" fillId="0" borderId="0" applyNumberFormat="0" applyFont="0" applyFill="0" applyBorder="0" applyAlignment="0" applyProtection="0"/>
    <xf numFmtId="0" fontId="51" fillId="19" borderId="0" applyNumberFormat="0" applyBorder="0" applyAlignment="0" applyProtection="0">
      <alignment vertical="center"/>
    </xf>
    <xf numFmtId="9" fontId="32" fillId="0" borderId="0" applyFont="0" applyFill="0" applyBorder="0" applyAlignment="0" applyProtection="0"/>
    <xf numFmtId="0" fontId="32" fillId="0" borderId="0"/>
    <xf numFmtId="0" fontId="32" fillId="0" borderId="0"/>
    <xf numFmtId="0" fontId="51" fillId="19" borderId="0" applyNumberFormat="0" applyBorder="0" applyAlignment="0" applyProtection="0">
      <alignment vertical="center"/>
    </xf>
    <xf numFmtId="9" fontId="32" fillId="0" borderId="0" applyFont="0" applyFill="0" applyBorder="0" applyAlignment="0" applyProtection="0"/>
    <xf numFmtId="0" fontId="32" fillId="0" borderId="0" applyNumberFormat="0" applyFont="0" applyFill="0" applyBorder="0" applyAlignment="0" applyProtection="0"/>
    <xf numFmtId="0" fontId="32" fillId="0" borderId="0" applyNumberFormat="0" applyFont="0" applyFill="0" applyBorder="0" applyAlignment="0" applyProtection="0"/>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1" fillId="19" borderId="0" applyNumberFormat="0" applyBorder="0" applyAlignment="0" applyProtection="0">
      <alignment vertical="center"/>
    </xf>
    <xf numFmtId="9" fontId="32" fillId="0" borderId="0" applyFont="0" applyFill="0" applyBorder="0" applyAlignment="0" applyProtection="0"/>
    <xf numFmtId="0" fontId="32" fillId="0" borderId="0"/>
    <xf numFmtId="0" fontId="32" fillId="0" borderId="0"/>
    <xf numFmtId="9" fontId="99" fillId="0" borderId="0" applyFont="0" applyFill="0" applyBorder="0" applyAlignment="0" applyProtection="0"/>
    <xf numFmtId="0" fontId="32" fillId="0" borderId="0"/>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9" fontId="32" fillId="0" borderId="0" applyFont="0" applyFill="0" applyBorder="0" applyAlignment="0" applyProtection="0">
      <alignment vertical="center"/>
    </xf>
    <xf numFmtId="0" fontId="32" fillId="0" borderId="0"/>
    <xf numFmtId="0" fontId="32" fillId="0" borderId="0"/>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32" fillId="0" borderId="0"/>
    <xf numFmtId="9" fontId="32" fillId="0" borderId="0" applyFont="0" applyFill="0" applyBorder="0" applyAlignment="0" applyProtection="0">
      <alignment vertical="center"/>
    </xf>
    <xf numFmtId="0" fontId="51" fillId="19" borderId="0" applyNumberFormat="0" applyBorder="0" applyAlignment="0" applyProtection="0">
      <alignment vertical="center"/>
    </xf>
    <xf numFmtId="9" fontId="32" fillId="0" borderId="0" applyFont="0" applyFill="0" applyBorder="0" applyAlignment="0" applyProtection="0">
      <alignment vertical="center"/>
    </xf>
    <xf numFmtId="0" fontId="51" fillId="19" borderId="0" applyNumberFormat="0" applyBorder="0" applyAlignment="0" applyProtection="0">
      <alignment vertical="center"/>
    </xf>
    <xf numFmtId="9" fontId="32" fillId="0" borderId="0" applyFont="0" applyFill="0" applyBorder="0" applyAlignment="0" applyProtection="0">
      <alignment vertical="center"/>
    </xf>
    <xf numFmtId="9" fontId="32" fillId="0" borderId="0" applyFont="0" applyFill="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9" fontId="32" fillId="0" borderId="0" applyFont="0" applyFill="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9" fontId="32" fillId="0" borderId="0" applyFont="0" applyFill="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9" fontId="32" fillId="0" borderId="0" applyFont="0" applyFill="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9" fontId="32" fillId="0" borderId="0" applyFont="0" applyFill="0" applyBorder="0" applyAlignment="0" applyProtection="0">
      <alignment vertical="center"/>
    </xf>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9" fontId="32" fillId="0" borderId="0" applyFont="0" applyFill="0" applyBorder="0" applyAlignment="0" applyProtection="0">
      <alignment vertical="center"/>
    </xf>
    <xf numFmtId="0" fontId="32" fillId="0" borderId="0"/>
    <xf numFmtId="0" fontId="32" fillId="0" borderId="0"/>
    <xf numFmtId="9" fontId="13" fillId="0" borderId="0" applyFont="0" applyFill="0" applyBorder="0" applyAlignment="0" applyProtection="0">
      <alignment vertical="center"/>
    </xf>
    <xf numFmtId="0" fontId="32" fillId="0" borderId="0"/>
    <xf numFmtId="0" fontId="88" fillId="19" borderId="0" applyNumberFormat="0" applyBorder="0" applyAlignment="0" applyProtection="0">
      <alignment vertical="center"/>
    </xf>
    <xf numFmtId="9" fontId="13" fillId="0" borderId="0" applyFont="0" applyFill="0" applyBorder="0" applyAlignment="0" applyProtection="0">
      <alignment vertical="center"/>
    </xf>
    <xf numFmtId="9" fontId="13" fillId="0" borderId="0" applyFont="0" applyFill="0" applyBorder="0" applyAlignment="0" applyProtection="0">
      <alignment vertical="center"/>
    </xf>
    <xf numFmtId="0" fontId="32" fillId="0" borderId="0" applyNumberFormat="0" applyFont="0" applyFill="0" applyBorder="0" applyAlignment="0" applyProtection="0"/>
    <xf numFmtId="9" fontId="13" fillId="0" borderId="0" applyFont="0" applyFill="0" applyBorder="0" applyAlignment="0" applyProtection="0">
      <alignment vertical="center"/>
    </xf>
    <xf numFmtId="9" fontId="13" fillId="0" borderId="0" applyFont="0" applyFill="0" applyBorder="0" applyAlignment="0" applyProtection="0">
      <alignment vertical="center"/>
    </xf>
    <xf numFmtId="9" fontId="13" fillId="0" borderId="0" applyFont="0" applyFill="0" applyBorder="0" applyAlignment="0" applyProtection="0">
      <alignment vertical="center"/>
    </xf>
    <xf numFmtId="9" fontId="32" fillId="0" borderId="0" applyFont="0" applyFill="0" applyBorder="0" applyAlignment="0" applyProtection="0">
      <alignment vertical="center"/>
    </xf>
    <xf numFmtId="9" fontId="13" fillId="0" borderId="0" applyFont="0" applyFill="0" applyBorder="0" applyAlignment="0" applyProtection="0">
      <alignment vertical="center"/>
    </xf>
    <xf numFmtId="0" fontId="32" fillId="0" borderId="0"/>
    <xf numFmtId="9" fontId="32" fillId="0" borderId="0" applyFont="0" applyFill="0" applyBorder="0" applyAlignment="0" applyProtection="0">
      <alignment vertical="center"/>
    </xf>
    <xf numFmtId="0" fontId="32" fillId="0" borderId="0" applyNumberFormat="0" applyFont="0" applyFill="0" applyBorder="0" applyAlignment="0" applyProtection="0"/>
    <xf numFmtId="0" fontId="32" fillId="0" borderId="0"/>
    <xf numFmtId="0" fontId="13" fillId="0" borderId="0">
      <alignment vertical="center"/>
    </xf>
    <xf numFmtId="9" fontId="32" fillId="0" borderId="0" applyFont="0" applyFill="0" applyBorder="0" applyAlignment="0" applyProtection="0">
      <alignment vertical="center"/>
    </xf>
    <xf numFmtId="0" fontId="32" fillId="0" borderId="0"/>
    <xf numFmtId="0" fontId="13" fillId="0" borderId="0">
      <alignment vertical="center"/>
    </xf>
    <xf numFmtId="0" fontId="32" fillId="0" borderId="0"/>
    <xf numFmtId="0" fontId="32" fillId="0" borderId="0"/>
    <xf numFmtId="0" fontId="51" fillId="19" borderId="0" applyNumberFormat="0" applyBorder="0" applyAlignment="0" applyProtection="0">
      <alignment vertical="center"/>
    </xf>
    <xf numFmtId="0" fontId="73" fillId="0" borderId="0" applyNumberFormat="0" applyFill="0" applyBorder="0" applyAlignment="0" applyProtection="0">
      <alignment vertical="center"/>
    </xf>
    <xf numFmtId="9" fontId="32" fillId="0" borderId="0" applyFont="0" applyFill="0" applyBorder="0" applyAlignment="0" applyProtection="0">
      <alignment vertical="center"/>
    </xf>
    <xf numFmtId="0" fontId="32" fillId="0" borderId="0"/>
    <xf numFmtId="0" fontId="13" fillId="0" borderId="0">
      <alignment vertical="center"/>
    </xf>
    <xf numFmtId="0" fontId="51" fillId="19" borderId="0" applyNumberFormat="0" applyBorder="0" applyAlignment="0" applyProtection="0">
      <alignment vertical="center"/>
    </xf>
    <xf numFmtId="0" fontId="73" fillId="0" borderId="0" applyNumberFormat="0" applyFill="0" applyBorder="0" applyAlignment="0" applyProtection="0">
      <alignment vertical="center"/>
    </xf>
    <xf numFmtId="9" fontId="13" fillId="0" borderId="0" applyFont="0" applyFill="0" applyBorder="0" applyAlignment="0" applyProtection="0">
      <alignment vertical="center"/>
    </xf>
    <xf numFmtId="0" fontId="3" fillId="0" borderId="0">
      <alignment vertical="center"/>
    </xf>
    <xf numFmtId="0" fontId="13" fillId="0" borderId="0">
      <alignment vertical="center"/>
    </xf>
    <xf numFmtId="0" fontId="88" fillId="19" borderId="0" applyNumberFormat="0" applyBorder="0" applyAlignment="0" applyProtection="0">
      <alignment vertical="center"/>
    </xf>
    <xf numFmtId="9" fontId="32" fillId="0" borderId="0" applyFont="0" applyFill="0" applyBorder="0" applyAlignment="0" applyProtection="0">
      <alignment vertical="center"/>
    </xf>
    <xf numFmtId="0" fontId="83" fillId="27" borderId="0" applyNumberFormat="0" applyBorder="0" applyAlignment="0" applyProtection="0">
      <alignment vertical="center"/>
    </xf>
    <xf numFmtId="0" fontId="3" fillId="0" borderId="0">
      <alignment vertical="center"/>
    </xf>
    <xf numFmtId="0" fontId="32" fillId="0" borderId="0"/>
    <xf numFmtId="0" fontId="51" fillId="19" borderId="0" applyNumberFormat="0" applyBorder="0" applyAlignment="0" applyProtection="0">
      <alignment vertical="center"/>
    </xf>
    <xf numFmtId="0" fontId="76" fillId="19" borderId="0" applyNumberFormat="0" applyBorder="0" applyAlignment="0" applyProtection="0">
      <alignment vertical="center"/>
    </xf>
    <xf numFmtId="9" fontId="32" fillId="0" borderId="0" applyFont="0" applyFill="0" applyBorder="0" applyAlignment="0" applyProtection="0">
      <alignment vertical="center"/>
    </xf>
    <xf numFmtId="0" fontId="3" fillId="0" borderId="0">
      <alignment vertical="center"/>
    </xf>
    <xf numFmtId="0" fontId="32" fillId="0" borderId="0"/>
    <xf numFmtId="0" fontId="58" fillId="35" borderId="0" applyNumberFormat="0" applyBorder="0" applyAlignment="0" applyProtection="0"/>
    <xf numFmtId="0" fontId="51" fillId="19" borderId="0" applyNumberFormat="0" applyBorder="0" applyAlignment="0" applyProtection="0">
      <alignment vertical="center"/>
    </xf>
    <xf numFmtId="9" fontId="32" fillId="0" borderId="0" applyFont="0" applyFill="0" applyBorder="0" applyAlignment="0" applyProtection="0">
      <alignment vertical="center"/>
    </xf>
    <xf numFmtId="0" fontId="32" fillId="0" borderId="0"/>
    <xf numFmtId="0" fontId="51" fillId="19" borderId="0" applyNumberFormat="0" applyBorder="0" applyAlignment="0" applyProtection="0">
      <alignment vertical="center"/>
    </xf>
    <xf numFmtId="9" fontId="32" fillId="0" borderId="0" applyFont="0" applyFill="0" applyBorder="0" applyAlignment="0" applyProtection="0">
      <alignment vertical="center"/>
    </xf>
    <xf numFmtId="0" fontId="32" fillId="0" borderId="0"/>
    <xf numFmtId="9" fontId="32" fillId="0" borderId="0" applyFont="0" applyFill="0" applyBorder="0" applyAlignment="0" applyProtection="0">
      <alignment vertical="center"/>
    </xf>
    <xf numFmtId="9" fontId="13" fillId="0" borderId="0" applyFont="0" applyFill="0" applyBorder="0" applyAlignment="0" applyProtection="0">
      <alignment vertical="center"/>
    </xf>
    <xf numFmtId="9" fontId="13" fillId="0" borderId="0" applyFont="0" applyFill="0" applyBorder="0" applyAlignment="0" applyProtection="0">
      <alignment vertical="center"/>
    </xf>
    <xf numFmtId="0" fontId="32" fillId="0" borderId="0"/>
    <xf numFmtId="9" fontId="13" fillId="0" borderId="0" applyFont="0" applyFill="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9" fontId="13" fillId="0" borderId="0" applyFont="0" applyFill="0" applyBorder="0" applyAlignment="0" applyProtection="0">
      <alignment vertical="center"/>
    </xf>
    <xf numFmtId="0" fontId="32" fillId="0" borderId="0" applyNumberFormat="0" applyFont="0" applyFill="0" applyBorder="0" applyAlignment="0" applyProtection="0"/>
    <xf numFmtId="0" fontId="32" fillId="0" borderId="0"/>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1" fillId="19" borderId="0" applyNumberFormat="0" applyBorder="0" applyAlignment="0" applyProtection="0">
      <alignment vertical="center"/>
    </xf>
    <xf numFmtId="9" fontId="13" fillId="0" borderId="0" applyFont="0" applyFill="0" applyBorder="0" applyAlignment="0" applyProtection="0">
      <alignment vertical="center"/>
    </xf>
    <xf numFmtId="9" fontId="13" fillId="0" borderId="0" applyFont="0" applyFill="0" applyBorder="0" applyAlignment="0" applyProtection="0">
      <alignment vertical="center"/>
    </xf>
    <xf numFmtId="0" fontId="51" fillId="19" borderId="0" applyNumberFormat="0" applyBorder="0" applyAlignment="0" applyProtection="0">
      <alignment vertical="center"/>
    </xf>
    <xf numFmtId="9" fontId="13" fillId="0" borderId="0" applyFont="0" applyFill="0" applyBorder="0" applyAlignment="0" applyProtection="0">
      <alignment vertical="center"/>
    </xf>
    <xf numFmtId="9" fontId="13" fillId="0" borderId="0" applyFont="0" applyFill="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9" fontId="32" fillId="0" borderId="0" applyFont="0" applyFill="0" applyBorder="0" applyAlignment="0" applyProtection="0">
      <alignment vertical="center"/>
    </xf>
    <xf numFmtId="9" fontId="13" fillId="0" borderId="0" applyFont="0" applyFill="0" applyBorder="0" applyAlignment="0" applyProtection="0">
      <alignment vertical="center"/>
    </xf>
    <xf numFmtId="9" fontId="13" fillId="0" borderId="0" applyFont="0" applyFill="0" applyBorder="0" applyAlignment="0" applyProtection="0">
      <alignment vertical="center"/>
    </xf>
    <xf numFmtId="9" fontId="13" fillId="0" borderId="0" applyFont="0" applyFill="0" applyBorder="0" applyAlignment="0" applyProtection="0">
      <alignment vertical="center"/>
    </xf>
    <xf numFmtId="0" fontId="32" fillId="0" borderId="0"/>
    <xf numFmtId="9" fontId="13" fillId="0" borderId="0" applyFont="0" applyFill="0" applyBorder="0" applyAlignment="0" applyProtection="0">
      <alignment vertical="center"/>
    </xf>
    <xf numFmtId="0" fontId="32" fillId="0" borderId="0"/>
    <xf numFmtId="9" fontId="13" fillId="0" borderId="0" applyFont="0" applyFill="0" applyBorder="0" applyAlignment="0" applyProtection="0">
      <alignment vertical="center"/>
    </xf>
    <xf numFmtId="9" fontId="13" fillId="0" borderId="0" applyFont="0" applyFill="0" applyBorder="0" applyAlignment="0" applyProtection="0">
      <alignment vertical="center"/>
    </xf>
    <xf numFmtId="0" fontId="32" fillId="0" borderId="0"/>
    <xf numFmtId="0" fontId="51" fillId="19" borderId="0" applyNumberFormat="0" applyBorder="0" applyAlignment="0" applyProtection="0">
      <alignment vertical="center"/>
    </xf>
    <xf numFmtId="0" fontId="76" fillId="19" borderId="0" applyNumberFormat="0" applyBorder="0" applyAlignment="0" applyProtection="0">
      <alignment vertical="center"/>
    </xf>
    <xf numFmtId="0" fontId="52" fillId="19" borderId="0" applyNumberFormat="0" applyBorder="0" applyAlignment="0" applyProtection="0">
      <alignment vertical="center"/>
    </xf>
    <xf numFmtId="0" fontId="51" fillId="21" borderId="0" applyNumberFormat="0" applyBorder="0" applyAlignment="0" applyProtection="0">
      <alignment vertical="center"/>
    </xf>
    <xf numFmtId="9" fontId="13" fillId="0" borderId="0" applyFont="0" applyFill="0" applyBorder="0" applyAlignment="0" applyProtection="0">
      <alignment vertical="center"/>
    </xf>
    <xf numFmtId="0" fontId="32" fillId="0" borderId="0"/>
    <xf numFmtId="0" fontId="51" fillId="21" borderId="0" applyNumberFormat="0" applyBorder="0" applyAlignment="0" applyProtection="0">
      <alignment vertical="center"/>
    </xf>
    <xf numFmtId="9" fontId="13" fillId="0" borderId="0" applyFont="0" applyFill="0" applyBorder="0" applyAlignment="0" applyProtection="0">
      <alignment vertical="center"/>
    </xf>
    <xf numFmtId="9" fontId="32" fillId="0" borderId="0" applyFont="0" applyFill="0" applyBorder="0" applyAlignment="0" applyProtection="0">
      <alignment vertical="center"/>
    </xf>
    <xf numFmtId="0" fontId="32" fillId="0" borderId="0"/>
    <xf numFmtId="0" fontId="32" fillId="0" borderId="0"/>
    <xf numFmtId="0" fontId="51" fillId="19" borderId="0" applyNumberFormat="0" applyBorder="0" applyAlignment="0" applyProtection="0">
      <alignment vertical="center"/>
    </xf>
    <xf numFmtId="9" fontId="32" fillId="0" borderId="0" applyFont="0" applyFill="0" applyBorder="0" applyAlignment="0" applyProtection="0">
      <alignment vertical="center"/>
    </xf>
    <xf numFmtId="0" fontId="32" fillId="0" borderId="0" applyNumberFormat="0" applyFont="0" applyFill="0" applyBorder="0" applyAlignment="0" applyProtection="0"/>
    <xf numFmtId="0" fontId="32" fillId="0" borderId="0"/>
    <xf numFmtId="0" fontId="32" fillId="0" borderId="0">
      <alignment vertical="center"/>
    </xf>
    <xf numFmtId="0" fontId="51" fillId="21" borderId="0" applyNumberFormat="0" applyBorder="0" applyAlignment="0" applyProtection="0">
      <alignment vertical="center"/>
    </xf>
    <xf numFmtId="0" fontId="58" fillId="35" borderId="0" applyNumberFormat="0" applyBorder="0" applyAlignment="0" applyProtection="0"/>
    <xf numFmtId="9" fontId="32" fillId="0" borderId="0" applyFont="0" applyFill="0" applyBorder="0" applyAlignment="0" applyProtection="0">
      <alignment vertical="center"/>
    </xf>
    <xf numFmtId="9" fontId="3" fillId="0" borderId="0" applyFont="0" applyFill="0" applyBorder="0" applyAlignment="0" applyProtection="0">
      <alignment vertical="center"/>
    </xf>
    <xf numFmtId="0" fontId="51" fillId="19" borderId="0" applyNumberFormat="0" applyBorder="0" applyAlignment="0" applyProtection="0">
      <alignment vertical="center"/>
    </xf>
    <xf numFmtId="0" fontId="80" fillId="0" borderId="61" applyNumberFormat="0" applyFill="0" applyAlignment="0" applyProtection="0">
      <alignment vertical="center"/>
    </xf>
    <xf numFmtId="0" fontId="32" fillId="0" borderId="0" applyNumberFormat="0" applyFont="0" applyFill="0" applyBorder="0" applyAlignment="0" applyProtection="0"/>
    <xf numFmtId="0" fontId="51" fillId="21" borderId="0" applyNumberFormat="0" applyBorder="0" applyAlignment="0" applyProtection="0">
      <alignment vertical="center"/>
    </xf>
    <xf numFmtId="0" fontId="51" fillId="19" borderId="0" applyNumberFormat="0" applyBorder="0" applyAlignment="0" applyProtection="0">
      <alignment vertical="center"/>
    </xf>
    <xf numFmtId="0" fontId="63" fillId="0" borderId="54" applyNumberFormat="0" applyFill="0" applyAlignment="0" applyProtection="0">
      <alignment vertical="center"/>
    </xf>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63" fillId="0" borderId="54" applyNumberFormat="0" applyFill="0" applyAlignment="0" applyProtection="0">
      <alignment vertical="center"/>
    </xf>
    <xf numFmtId="0" fontId="51" fillId="19" borderId="0" applyNumberFormat="0" applyBorder="0" applyAlignment="0" applyProtection="0">
      <alignment vertical="center"/>
    </xf>
    <xf numFmtId="0" fontId="63" fillId="0" borderId="54" applyNumberFormat="0" applyFill="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1" fillId="19" borderId="0" applyNumberFormat="0" applyBorder="0" applyAlignment="0" applyProtection="0">
      <alignment vertical="center"/>
    </xf>
    <xf numFmtId="0" fontId="63" fillId="0" borderId="54" applyNumberFormat="0" applyFill="0" applyAlignment="0" applyProtection="0">
      <alignment vertical="center"/>
    </xf>
    <xf numFmtId="0" fontId="51" fillId="19" borderId="0" applyNumberFormat="0" applyBorder="0" applyAlignment="0" applyProtection="0">
      <alignment vertical="center"/>
    </xf>
    <xf numFmtId="0" fontId="63" fillId="0" borderId="54" applyNumberFormat="0" applyFill="0" applyAlignment="0" applyProtection="0">
      <alignment vertical="center"/>
    </xf>
    <xf numFmtId="0" fontId="51" fillId="19" borderId="0" applyNumberFormat="0" applyBorder="0" applyAlignment="0" applyProtection="0">
      <alignment vertical="center"/>
    </xf>
    <xf numFmtId="0" fontId="63" fillId="0" borderId="54" applyNumberFormat="0" applyFill="0" applyAlignment="0" applyProtection="0">
      <alignment vertical="center"/>
    </xf>
    <xf numFmtId="0" fontId="51" fillId="19" borderId="0" applyNumberFormat="0" applyBorder="0" applyAlignment="0" applyProtection="0">
      <alignment vertical="center"/>
    </xf>
    <xf numFmtId="0" fontId="63" fillId="0" borderId="54" applyNumberFormat="0" applyFill="0" applyAlignment="0" applyProtection="0">
      <alignment vertical="center"/>
    </xf>
    <xf numFmtId="0" fontId="32" fillId="0" borderId="0"/>
    <xf numFmtId="0" fontId="51" fillId="19" borderId="0" applyNumberFormat="0" applyBorder="0" applyAlignment="0" applyProtection="0">
      <alignment vertical="center"/>
    </xf>
    <xf numFmtId="0" fontId="54" fillId="0" borderId="51" applyNumberFormat="0" applyFill="0" applyAlignment="0" applyProtection="0">
      <alignment vertical="center"/>
    </xf>
    <xf numFmtId="0" fontId="51" fillId="19" borderId="0" applyNumberFormat="0" applyBorder="0" applyAlignment="0" applyProtection="0">
      <alignment vertical="center"/>
    </xf>
    <xf numFmtId="0" fontId="84" fillId="0" borderId="51" applyNumberFormat="0" applyFill="0" applyAlignment="0" applyProtection="0">
      <alignment vertical="center"/>
    </xf>
    <xf numFmtId="0" fontId="32" fillId="0" borderId="0"/>
    <xf numFmtId="0" fontId="84" fillId="0" borderId="51" applyNumberFormat="0" applyFill="0" applyAlignment="0" applyProtection="0">
      <alignment vertical="center"/>
    </xf>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84" fillId="0" borderId="51" applyNumberFormat="0" applyFill="0" applyAlignment="0" applyProtection="0">
      <alignment vertical="center"/>
    </xf>
    <xf numFmtId="0" fontId="84" fillId="0" borderId="51" applyNumberFormat="0" applyFill="0" applyAlignment="0" applyProtection="0">
      <alignment vertical="center"/>
    </xf>
    <xf numFmtId="0" fontId="44" fillId="8" borderId="0" applyNumberFormat="0" applyBorder="0" applyAlignment="0" applyProtection="0">
      <alignment vertical="center"/>
    </xf>
    <xf numFmtId="0" fontId="84" fillId="0" borderId="51" applyNumberFormat="0" applyFill="0" applyAlignment="0" applyProtection="0">
      <alignment vertical="center"/>
    </xf>
    <xf numFmtId="0" fontId="84" fillId="0" borderId="51" applyNumberFormat="0" applyFill="0" applyAlignment="0" applyProtection="0">
      <alignment vertical="center"/>
    </xf>
    <xf numFmtId="0" fontId="32" fillId="0" borderId="0" applyNumberFormat="0" applyFont="0" applyFill="0" applyBorder="0" applyAlignment="0" applyProtection="0"/>
    <xf numFmtId="0" fontId="32" fillId="0" borderId="0"/>
    <xf numFmtId="0" fontId="84" fillId="0" borderId="51" applyNumberFormat="0" applyFill="0" applyAlignment="0" applyProtection="0">
      <alignment vertical="center"/>
    </xf>
    <xf numFmtId="0" fontId="51" fillId="19" borderId="0" applyNumberFormat="0" applyBorder="0" applyAlignment="0" applyProtection="0">
      <alignment vertical="center"/>
    </xf>
    <xf numFmtId="0" fontId="84" fillId="0" borderId="51" applyNumberFormat="0" applyFill="0" applyAlignment="0" applyProtection="0">
      <alignment vertical="center"/>
    </xf>
    <xf numFmtId="0" fontId="52" fillId="19" borderId="0" applyNumberFormat="0" applyBorder="0" applyAlignment="0" applyProtection="0">
      <alignment vertical="center"/>
    </xf>
    <xf numFmtId="0" fontId="69" fillId="0" borderId="56" applyNumberFormat="0" applyFill="0" applyAlignment="0" applyProtection="0">
      <alignment vertical="center"/>
    </xf>
    <xf numFmtId="0" fontId="32" fillId="0" borderId="0" applyNumberFormat="0" applyFont="0" applyFill="0" applyBorder="0" applyAlignment="0" applyProtection="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2" fillId="19" borderId="0" applyNumberFormat="0" applyBorder="0" applyAlignment="0" applyProtection="0">
      <alignment vertical="center"/>
    </xf>
    <xf numFmtId="0" fontId="51" fillId="19" borderId="0" applyNumberFormat="0" applyBorder="0" applyAlignment="0" applyProtection="0">
      <alignment vertical="center"/>
    </xf>
    <xf numFmtId="0" fontId="75" fillId="0" borderId="63" applyNumberFormat="0" applyFill="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75" fillId="0" borderId="63" applyNumberFormat="0" applyFill="0" applyAlignment="0" applyProtection="0">
      <alignment vertical="center"/>
    </xf>
    <xf numFmtId="0" fontId="52" fillId="19" borderId="0" applyNumberFormat="0" applyBorder="0" applyAlignment="0" applyProtection="0">
      <alignment vertical="center"/>
    </xf>
    <xf numFmtId="0" fontId="75" fillId="0" borderId="63" applyNumberFormat="0" applyFill="0" applyAlignment="0" applyProtection="0">
      <alignment vertical="center"/>
    </xf>
    <xf numFmtId="0" fontId="32" fillId="0" borderId="0"/>
    <xf numFmtId="0" fontId="52" fillId="19" borderId="0" applyNumberFormat="0" applyBorder="0" applyAlignment="0" applyProtection="0">
      <alignment vertical="center"/>
    </xf>
    <xf numFmtId="0" fontId="75" fillId="0" borderId="63" applyNumberFormat="0" applyFill="0" applyAlignment="0" applyProtection="0">
      <alignment vertical="center"/>
    </xf>
    <xf numFmtId="0" fontId="75" fillId="0" borderId="63" applyNumberFormat="0" applyFill="0" applyAlignment="0" applyProtection="0">
      <alignment vertical="center"/>
    </xf>
    <xf numFmtId="0" fontId="51" fillId="19" borderId="0" applyNumberFormat="0" applyBorder="0" applyAlignment="0" applyProtection="0">
      <alignment vertical="center"/>
    </xf>
    <xf numFmtId="0" fontId="75" fillId="0" borderId="63" applyNumberFormat="0" applyFill="0" applyAlignment="0" applyProtection="0">
      <alignment vertical="center"/>
    </xf>
    <xf numFmtId="0" fontId="32" fillId="0" borderId="0"/>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76" fillId="19" borderId="0" applyNumberFormat="0" applyBorder="0" applyAlignment="0" applyProtection="0">
      <alignment vertical="center"/>
    </xf>
    <xf numFmtId="0" fontId="75" fillId="0" borderId="63" applyNumberFormat="0" applyFill="0" applyAlignment="0" applyProtection="0">
      <alignment vertical="center"/>
    </xf>
    <xf numFmtId="0" fontId="75" fillId="0" borderId="63" applyNumberFormat="0" applyFill="0" applyAlignment="0" applyProtection="0">
      <alignment vertical="center"/>
    </xf>
    <xf numFmtId="0" fontId="32" fillId="0" borderId="0" applyNumberFormat="0" applyFont="0" applyFill="0" applyBorder="0" applyAlignment="0" applyProtection="0"/>
    <xf numFmtId="0" fontId="52" fillId="19" borderId="0" applyNumberFormat="0" applyBorder="0" applyAlignment="0" applyProtection="0">
      <alignment vertical="center"/>
    </xf>
    <xf numFmtId="0" fontId="69"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51" fillId="19" borderId="0" applyNumberFormat="0" applyBorder="0" applyAlignment="0" applyProtection="0">
      <alignment vertical="center"/>
    </xf>
    <xf numFmtId="0" fontId="75" fillId="0" borderId="0" applyNumberFormat="0" applyFill="0" applyBorder="0" applyAlignment="0" applyProtection="0">
      <alignment vertical="center"/>
    </xf>
    <xf numFmtId="0" fontId="44" fillId="8" borderId="0" applyNumberFormat="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88" fillId="19" borderId="0" applyNumberFormat="0" applyBorder="0" applyAlignment="0" applyProtection="0">
      <alignment vertical="center"/>
    </xf>
    <xf numFmtId="0" fontId="75" fillId="0" borderId="0" applyNumberFormat="0" applyFill="0" applyBorder="0" applyAlignment="0" applyProtection="0">
      <alignment vertical="center"/>
    </xf>
    <xf numFmtId="0" fontId="51" fillId="19" borderId="0" applyNumberFormat="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44" fillId="8" borderId="0" applyNumberFormat="0" applyBorder="0" applyAlignment="0" applyProtection="0">
      <alignment vertical="center"/>
    </xf>
    <xf numFmtId="0" fontId="52" fillId="19" borderId="0" applyNumberFormat="0" applyBorder="0" applyAlignment="0" applyProtection="0">
      <alignment vertical="center"/>
    </xf>
    <xf numFmtId="0" fontId="56" fillId="0" borderId="0" applyNumberFormat="0" applyFill="0" applyBorder="0" applyAlignment="0" applyProtection="0">
      <alignment vertical="center"/>
    </xf>
    <xf numFmtId="0" fontId="32" fillId="0" borderId="0" applyNumberFormat="0" applyFont="0" applyFill="0" applyBorder="0" applyAlignment="0" applyProtection="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2" fillId="19" borderId="0" applyNumberFormat="0" applyBorder="0" applyAlignment="0" applyProtection="0">
      <alignment vertical="center"/>
    </xf>
    <xf numFmtId="0" fontId="73" fillId="0" borderId="0" applyNumberFormat="0" applyFill="0" applyBorder="0" applyAlignment="0" applyProtection="0">
      <alignment vertical="center"/>
    </xf>
    <xf numFmtId="0" fontId="73" fillId="0" borderId="0" applyNumberFormat="0" applyFill="0" applyBorder="0" applyAlignment="0" applyProtection="0">
      <alignment vertical="center"/>
    </xf>
    <xf numFmtId="0" fontId="32" fillId="0" borderId="0"/>
    <xf numFmtId="0" fontId="52" fillId="19" borderId="0" applyNumberFormat="0" applyBorder="0" applyAlignment="0" applyProtection="0">
      <alignment vertical="center"/>
    </xf>
    <xf numFmtId="0" fontId="51" fillId="19" borderId="0" applyNumberFormat="0" applyBorder="0" applyAlignment="0" applyProtection="0">
      <alignment vertical="center"/>
    </xf>
    <xf numFmtId="0" fontId="73" fillId="0" borderId="0" applyNumberFormat="0" applyFill="0" applyBorder="0" applyAlignment="0" applyProtection="0">
      <alignment vertical="center"/>
    </xf>
    <xf numFmtId="0" fontId="52" fillId="19" borderId="0" applyNumberFormat="0" applyBorder="0" applyAlignment="0" applyProtection="0">
      <alignment vertical="center"/>
    </xf>
    <xf numFmtId="0" fontId="51" fillId="19" borderId="0" applyNumberFormat="0" applyBorder="0" applyAlignment="0" applyProtection="0">
      <alignment vertical="center"/>
    </xf>
    <xf numFmtId="0" fontId="73" fillId="0" borderId="0" applyNumberFormat="0" applyFill="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73" fillId="0" borderId="0" applyNumberFormat="0" applyFill="0" applyBorder="0" applyAlignment="0" applyProtection="0">
      <alignment vertical="center"/>
    </xf>
    <xf numFmtId="0" fontId="32" fillId="0" borderId="0"/>
    <xf numFmtId="0" fontId="32" fillId="0" borderId="0"/>
    <xf numFmtId="0" fontId="73" fillId="0" borderId="0" applyNumberFormat="0" applyFill="0" applyBorder="0" applyAlignment="0" applyProtection="0">
      <alignment vertical="center"/>
    </xf>
    <xf numFmtId="0" fontId="5" fillId="0" borderId="17">
      <alignment horizontal="distributed" vertical="center" wrapText="1"/>
    </xf>
    <xf numFmtId="0" fontId="51" fillId="19" borderId="0" applyNumberFormat="0" applyBorder="0" applyAlignment="0" applyProtection="0">
      <alignment vertical="center"/>
    </xf>
    <xf numFmtId="0" fontId="5" fillId="0" borderId="17">
      <alignment horizontal="distributed" vertical="center" wrapText="1"/>
    </xf>
    <xf numFmtId="0" fontId="5" fillId="0" borderId="17">
      <alignment horizontal="distributed" vertical="center" wrapText="1"/>
    </xf>
    <xf numFmtId="0" fontId="32" fillId="0" borderId="0" applyNumberFormat="0" applyFont="0" applyFill="0" applyBorder="0" applyAlignment="0" applyProtection="0"/>
    <xf numFmtId="0" fontId="5" fillId="0" borderId="17">
      <alignment horizontal="distributed" vertical="center" wrapText="1"/>
    </xf>
    <xf numFmtId="0" fontId="44" fillId="27" borderId="0" applyNumberFormat="0" applyBorder="0" applyAlignment="0" applyProtection="0">
      <alignment vertical="center"/>
    </xf>
    <xf numFmtId="0" fontId="5" fillId="0" borderId="17">
      <alignment horizontal="distributed" vertical="center" wrapText="1"/>
    </xf>
    <xf numFmtId="0" fontId="32" fillId="0" borderId="0" applyNumberFormat="0" applyFont="0" applyFill="0" applyBorder="0" applyAlignment="0" applyProtection="0"/>
    <xf numFmtId="0" fontId="51" fillId="19" borderId="0" applyNumberFormat="0" applyBorder="0" applyAlignment="0" applyProtection="0">
      <alignment vertical="center"/>
    </xf>
    <xf numFmtId="0" fontId="5" fillId="0" borderId="17">
      <alignment horizontal="distributed" vertical="center" wrapText="1"/>
    </xf>
    <xf numFmtId="0" fontId="5" fillId="0" borderId="17">
      <alignment horizontal="distributed" vertical="center" wrapText="1"/>
    </xf>
    <xf numFmtId="0" fontId="5" fillId="0" borderId="17">
      <alignment horizontal="distributed" vertical="center" wrapText="1"/>
    </xf>
    <xf numFmtId="0" fontId="5" fillId="0" borderId="17">
      <alignment horizontal="distributed" vertical="center" wrapText="1"/>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2" fillId="21" borderId="0" applyNumberFormat="0" applyBorder="0" applyAlignment="0" applyProtection="0">
      <alignment vertical="center"/>
    </xf>
    <xf numFmtId="0" fontId="51" fillId="19" borderId="0" applyNumberFormat="0" applyBorder="0" applyAlignment="0" applyProtection="0">
      <alignment vertical="center"/>
    </xf>
    <xf numFmtId="0" fontId="32" fillId="0" borderId="0" applyNumberFormat="0" applyFont="0" applyFill="0" applyBorder="0" applyAlignment="0" applyProtection="0"/>
    <xf numFmtId="0" fontId="32" fillId="0" borderId="0">
      <alignment vertical="center"/>
    </xf>
    <xf numFmtId="0" fontId="32" fillId="0" borderId="0">
      <alignment vertical="center"/>
    </xf>
    <xf numFmtId="0" fontId="52" fillId="21" borderId="0" applyNumberFormat="0" applyBorder="0" applyAlignment="0" applyProtection="0">
      <alignment vertical="center"/>
    </xf>
    <xf numFmtId="0" fontId="52" fillId="21" borderId="0" applyNumberFormat="0" applyBorder="0" applyAlignment="0" applyProtection="0">
      <alignment vertical="center"/>
    </xf>
    <xf numFmtId="0" fontId="52" fillId="21" borderId="0" applyNumberFormat="0" applyBorder="0" applyAlignment="0" applyProtection="0">
      <alignment vertical="center"/>
    </xf>
    <xf numFmtId="0" fontId="52" fillId="21" borderId="0" applyNumberFormat="0" applyBorder="0" applyAlignment="0" applyProtection="0">
      <alignment vertical="center"/>
    </xf>
    <xf numFmtId="0" fontId="51" fillId="21" borderId="0" applyNumberFormat="0" applyBorder="0" applyAlignment="0" applyProtection="0">
      <alignment vertical="center"/>
    </xf>
    <xf numFmtId="0" fontId="52" fillId="21" borderId="0" applyNumberFormat="0" applyBorder="0" applyAlignment="0" applyProtection="0">
      <alignment vertical="center"/>
    </xf>
    <xf numFmtId="0" fontId="32" fillId="0" borderId="0"/>
    <xf numFmtId="0" fontId="32" fillId="0" borderId="0"/>
    <xf numFmtId="0" fontId="52" fillId="21"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2" fillId="21" borderId="0" applyNumberFormat="0" applyBorder="0" applyAlignment="0" applyProtection="0">
      <alignment vertical="center"/>
    </xf>
    <xf numFmtId="0" fontId="52" fillId="21" borderId="0" applyNumberFormat="0" applyBorder="0" applyAlignment="0" applyProtection="0">
      <alignment vertical="center"/>
    </xf>
    <xf numFmtId="0" fontId="27" fillId="0" borderId="0">
      <alignment vertical="center"/>
    </xf>
    <xf numFmtId="0" fontId="27" fillId="0" borderId="0">
      <alignment vertical="center"/>
    </xf>
    <xf numFmtId="0" fontId="32" fillId="0" borderId="0"/>
    <xf numFmtId="0" fontId="51" fillId="19" borderId="0" applyNumberFormat="0" applyBorder="0" applyAlignment="0" applyProtection="0">
      <alignment vertical="center"/>
    </xf>
    <xf numFmtId="0" fontId="52" fillId="21" borderId="0" applyNumberFormat="0" applyBorder="0" applyAlignment="0" applyProtection="0">
      <alignment vertical="center"/>
    </xf>
    <xf numFmtId="0" fontId="27" fillId="0" borderId="0">
      <alignment vertical="center"/>
    </xf>
    <xf numFmtId="0" fontId="27" fillId="0" borderId="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2" fillId="21" borderId="0" applyNumberFormat="0" applyBorder="0" applyAlignment="0" applyProtection="0">
      <alignment vertical="center"/>
    </xf>
    <xf numFmtId="0" fontId="13" fillId="0" borderId="0">
      <alignment vertical="center"/>
    </xf>
    <xf numFmtId="0" fontId="52" fillId="21" borderId="0" applyNumberFormat="0" applyBorder="0" applyAlignment="0" applyProtection="0">
      <alignment vertical="center"/>
    </xf>
    <xf numFmtId="0" fontId="51" fillId="19" borderId="0" applyNumberFormat="0" applyBorder="0" applyAlignment="0" applyProtection="0">
      <alignment vertical="center"/>
    </xf>
    <xf numFmtId="0" fontId="52" fillId="21" borderId="0" applyNumberFormat="0" applyBorder="0" applyAlignment="0" applyProtection="0">
      <alignment vertical="center"/>
    </xf>
    <xf numFmtId="0" fontId="32" fillId="0" borderId="0" applyNumberFormat="0" applyFont="0" applyFill="0" applyBorder="0" applyAlignment="0" applyProtection="0"/>
    <xf numFmtId="0" fontId="51" fillId="19" borderId="0" applyNumberFormat="0" applyBorder="0" applyAlignment="0" applyProtection="0">
      <alignment vertical="center"/>
    </xf>
    <xf numFmtId="0" fontId="52" fillId="19" borderId="0" applyNumberFormat="0" applyBorder="0" applyAlignment="0" applyProtection="0">
      <alignment vertical="center"/>
    </xf>
    <xf numFmtId="0" fontId="64" fillId="21" borderId="0" applyNumberFormat="0" applyBorder="0" applyAlignment="0" applyProtection="0">
      <alignment vertical="center"/>
    </xf>
    <xf numFmtId="43" fontId="32" fillId="0" borderId="0" applyFont="0" applyFill="0" applyBorder="0" applyAlignment="0" applyProtection="0"/>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64" fillId="21" borderId="0" applyNumberFormat="0" applyBorder="0" applyAlignment="0" applyProtection="0">
      <alignment vertical="center"/>
    </xf>
    <xf numFmtId="0" fontId="32" fillId="0" borderId="0"/>
    <xf numFmtId="0" fontId="64" fillId="21" borderId="0" applyNumberFormat="0" applyBorder="0" applyAlignment="0" applyProtection="0">
      <alignment vertical="center"/>
    </xf>
    <xf numFmtId="0" fontId="51" fillId="19" borderId="0" applyNumberFormat="0" applyBorder="0" applyAlignment="0" applyProtection="0">
      <alignment vertical="center"/>
    </xf>
    <xf numFmtId="0" fontId="64" fillId="21" borderId="0" applyNumberFormat="0" applyBorder="0" applyAlignment="0" applyProtection="0">
      <alignment vertical="center"/>
    </xf>
    <xf numFmtId="0" fontId="44" fillId="8" borderId="0" applyNumberFormat="0" applyBorder="0" applyAlignment="0" applyProtection="0">
      <alignment vertical="center"/>
    </xf>
    <xf numFmtId="0" fontId="64" fillId="21" borderId="0" applyNumberFormat="0" applyBorder="0" applyAlignment="0" applyProtection="0">
      <alignment vertical="center"/>
    </xf>
    <xf numFmtId="0" fontId="32" fillId="0" borderId="0"/>
    <xf numFmtId="0" fontId="32" fillId="0" borderId="0" applyNumberFormat="0" applyFont="0" applyFill="0" applyBorder="0" applyAlignment="0" applyProtection="0"/>
    <xf numFmtId="0" fontId="64" fillId="21" borderId="0" applyNumberFormat="0" applyBorder="0" applyAlignment="0" applyProtection="0">
      <alignment vertical="center"/>
    </xf>
    <xf numFmtId="0" fontId="44" fillId="8" borderId="0" applyNumberFormat="0" applyBorder="0" applyAlignment="0" applyProtection="0">
      <alignment vertical="center"/>
    </xf>
    <xf numFmtId="0" fontId="64" fillId="21" borderId="0" applyNumberFormat="0" applyBorder="0" applyAlignment="0" applyProtection="0">
      <alignment vertical="center"/>
    </xf>
    <xf numFmtId="0" fontId="52" fillId="21" borderId="0" applyNumberFormat="0" applyBorder="0" applyAlignment="0" applyProtection="0">
      <alignment vertical="center"/>
    </xf>
    <xf numFmtId="0" fontId="64" fillId="21" borderId="0" applyNumberFormat="0" applyBorder="0" applyAlignment="0" applyProtection="0">
      <alignment vertical="center"/>
    </xf>
    <xf numFmtId="0" fontId="52" fillId="21" borderId="0" applyNumberFormat="0" applyBorder="0" applyAlignment="0" applyProtection="0">
      <alignment vertical="center"/>
    </xf>
    <xf numFmtId="0" fontId="52" fillId="21" borderId="0" applyNumberFormat="0" applyBorder="0" applyAlignment="0" applyProtection="0">
      <alignment vertical="center"/>
    </xf>
    <xf numFmtId="0" fontId="32" fillId="0" borderId="0"/>
    <xf numFmtId="0" fontId="52" fillId="21" borderId="0" applyNumberFormat="0" applyBorder="0" applyAlignment="0" applyProtection="0">
      <alignment vertical="center"/>
    </xf>
    <xf numFmtId="0" fontId="52" fillId="21" borderId="0" applyNumberFormat="0" applyBorder="0" applyAlignment="0" applyProtection="0">
      <alignment vertical="center"/>
    </xf>
    <xf numFmtId="0" fontId="32" fillId="0" borderId="0" applyNumberFormat="0" applyFont="0" applyFill="0" applyBorder="0" applyAlignment="0" applyProtection="0"/>
    <xf numFmtId="0" fontId="52" fillId="19" borderId="0" applyNumberFormat="0" applyBorder="0" applyAlignment="0" applyProtection="0">
      <alignment vertical="center"/>
    </xf>
    <xf numFmtId="0" fontId="52" fillId="21"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2" fillId="21" borderId="0" applyNumberFormat="0" applyBorder="0" applyAlignment="0" applyProtection="0">
      <alignment vertical="center"/>
    </xf>
    <xf numFmtId="0" fontId="52" fillId="21" borderId="0" applyNumberFormat="0" applyBorder="0" applyAlignment="0" applyProtection="0">
      <alignment vertical="center"/>
    </xf>
    <xf numFmtId="0" fontId="44" fillId="8" borderId="0" applyNumberFormat="0" applyBorder="0" applyAlignment="0" applyProtection="0">
      <alignment vertical="center"/>
    </xf>
    <xf numFmtId="0" fontId="52" fillId="21" borderId="0" applyNumberFormat="0" applyBorder="0" applyAlignment="0" applyProtection="0">
      <alignment vertical="center"/>
    </xf>
    <xf numFmtId="0" fontId="44" fillId="8" borderId="0" applyNumberFormat="0" applyBorder="0" applyAlignment="0" applyProtection="0">
      <alignment vertical="center"/>
    </xf>
    <xf numFmtId="0" fontId="52" fillId="21" borderId="0" applyNumberFormat="0" applyBorder="0" applyAlignment="0" applyProtection="0">
      <alignment vertical="center"/>
    </xf>
    <xf numFmtId="0" fontId="52" fillId="21" borderId="0" applyNumberFormat="0" applyBorder="0" applyAlignment="0" applyProtection="0">
      <alignment vertical="center"/>
    </xf>
    <xf numFmtId="0" fontId="52" fillId="21" borderId="0" applyNumberFormat="0" applyBorder="0" applyAlignment="0" applyProtection="0">
      <alignment vertical="center"/>
    </xf>
    <xf numFmtId="0" fontId="51" fillId="19" borderId="0" applyNumberFormat="0" applyBorder="0" applyAlignment="0" applyProtection="0">
      <alignment vertical="center"/>
    </xf>
    <xf numFmtId="0" fontId="52" fillId="21" borderId="0" applyNumberFormat="0" applyBorder="0" applyAlignment="0" applyProtection="0">
      <alignment vertical="center"/>
    </xf>
    <xf numFmtId="0" fontId="32" fillId="0" borderId="0"/>
    <xf numFmtId="0" fontId="102" fillId="8"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8" fillId="19" borderId="0" applyNumberFormat="0" applyBorder="0" applyAlignment="0" applyProtection="0"/>
    <xf numFmtId="0" fontId="52" fillId="21" borderId="0" applyNumberFormat="0" applyBorder="0" applyAlignment="0" applyProtection="0">
      <alignment vertical="center"/>
    </xf>
    <xf numFmtId="0" fontId="32" fillId="0" borderId="0"/>
    <xf numFmtId="0" fontId="32" fillId="0" borderId="0"/>
    <xf numFmtId="0" fontId="64" fillId="21" borderId="0" applyNumberFormat="0" applyBorder="0" applyAlignment="0" applyProtection="0">
      <alignment vertical="center"/>
    </xf>
    <xf numFmtId="0" fontId="51" fillId="19" borderId="0" applyNumberFormat="0" applyBorder="0" applyAlignment="0" applyProtection="0">
      <alignment vertical="center"/>
    </xf>
    <xf numFmtId="0" fontId="52" fillId="21" borderId="0" applyNumberFormat="0" applyBorder="0" applyAlignment="0" applyProtection="0">
      <alignment vertical="center"/>
    </xf>
    <xf numFmtId="0" fontId="76" fillId="19" borderId="0" applyNumberFormat="0" applyBorder="0" applyAlignment="0" applyProtection="0">
      <alignment vertical="center"/>
    </xf>
    <xf numFmtId="0" fontId="52" fillId="21" borderId="0" applyNumberFormat="0" applyBorder="0" applyAlignment="0" applyProtection="0">
      <alignment vertical="center"/>
    </xf>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58" fillId="40" borderId="0" applyNumberFormat="0" applyBorder="0" applyAlignment="0" applyProtection="0"/>
    <xf numFmtId="0" fontId="32" fillId="0" borderId="0"/>
    <xf numFmtId="0" fontId="58" fillId="40" borderId="0" applyNumberFormat="0" applyBorder="0" applyAlignment="0" applyProtection="0"/>
    <xf numFmtId="0" fontId="58" fillId="40" borderId="0" applyNumberFormat="0" applyBorder="0" applyAlignment="0" applyProtection="0"/>
    <xf numFmtId="0" fontId="51" fillId="19" borderId="0" applyNumberFormat="0" applyBorder="0" applyAlignment="0" applyProtection="0">
      <alignment vertical="center"/>
    </xf>
    <xf numFmtId="0" fontId="58" fillId="40" borderId="0" applyNumberFormat="0" applyBorder="0" applyAlignment="0" applyProtection="0"/>
    <xf numFmtId="0" fontId="32" fillId="0" borderId="0"/>
    <xf numFmtId="0" fontId="52" fillId="19" borderId="0" applyNumberFormat="0" applyBorder="0" applyAlignment="0" applyProtection="0">
      <alignment vertical="center"/>
    </xf>
    <xf numFmtId="0" fontId="58" fillId="40" borderId="0" applyNumberFormat="0" applyBorder="0" applyAlignment="0" applyProtection="0"/>
    <xf numFmtId="0" fontId="89" fillId="0" borderId="0" applyNumberFormat="0" applyFill="0" applyBorder="0" applyAlignment="0" applyProtection="0">
      <alignment vertical="center"/>
    </xf>
    <xf numFmtId="0" fontId="51" fillId="19" borderId="0" applyNumberFormat="0" applyBorder="0" applyAlignment="0" applyProtection="0">
      <alignment vertical="center"/>
    </xf>
    <xf numFmtId="0" fontId="58" fillId="40" borderId="0" applyNumberFormat="0" applyBorder="0" applyAlignment="0" applyProtection="0"/>
    <xf numFmtId="0" fontId="51" fillId="19" borderId="0" applyNumberFormat="0" applyBorder="0" applyAlignment="0" applyProtection="0">
      <alignment vertical="center"/>
    </xf>
    <xf numFmtId="0" fontId="58" fillId="40" borderId="0" applyNumberFormat="0" applyBorder="0" applyAlignment="0" applyProtection="0"/>
    <xf numFmtId="0" fontId="32" fillId="0" borderId="0"/>
    <xf numFmtId="0" fontId="76" fillId="19" borderId="0" applyNumberFormat="0" applyBorder="0" applyAlignment="0" applyProtection="0">
      <alignment vertical="center"/>
    </xf>
    <xf numFmtId="0" fontId="58" fillId="28" borderId="0" applyNumberFormat="0" applyBorder="0" applyAlignment="0" applyProtection="0"/>
    <xf numFmtId="0" fontId="32" fillId="0" borderId="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8" fillId="28" borderId="0" applyNumberFormat="0" applyBorder="0" applyAlignment="0" applyProtection="0"/>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32" fillId="0" borderId="0"/>
    <xf numFmtId="0" fontId="52" fillId="19"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32" fillId="0" borderId="0"/>
    <xf numFmtId="0" fontId="27" fillId="0" borderId="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32" fillId="0" borderId="0"/>
    <xf numFmtId="0" fontId="32" fillId="0" borderId="0"/>
    <xf numFmtId="0" fontId="27" fillId="0" borderId="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44" fillId="8" borderId="0" applyNumberFormat="0" applyBorder="0" applyAlignment="0" applyProtection="0">
      <alignment vertical="center"/>
    </xf>
    <xf numFmtId="0" fontId="51" fillId="21" borderId="0" applyNumberFormat="0" applyBorder="0" applyAlignment="0" applyProtection="0">
      <alignment vertical="center"/>
    </xf>
    <xf numFmtId="0" fontId="32" fillId="0" borderId="0"/>
    <xf numFmtId="0" fontId="51" fillId="21" borderId="0" applyNumberFormat="0" applyBorder="0" applyAlignment="0" applyProtection="0">
      <alignment vertical="center"/>
    </xf>
    <xf numFmtId="0" fontId="13" fillId="0" borderId="0">
      <alignment vertical="center"/>
    </xf>
    <xf numFmtId="0" fontId="52" fillId="19"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32" fillId="0" borderId="0"/>
    <xf numFmtId="0" fontId="32" fillId="0" borderId="0"/>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51" fillId="19" borderId="0" applyNumberFormat="0" applyBorder="0" applyAlignment="0" applyProtection="0">
      <alignment vertical="center"/>
    </xf>
    <xf numFmtId="0" fontId="52" fillId="19" borderId="0" applyNumberFormat="0" applyBorder="0" applyAlignment="0" applyProtection="0">
      <alignment vertical="center"/>
    </xf>
    <xf numFmtId="0" fontId="51" fillId="21" borderId="0" applyNumberFormat="0" applyBorder="0" applyAlignment="0" applyProtection="0">
      <alignment vertical="center"/>
    </xf>
    <xf numFmtId="0" fontId="32" fillId="0" borderId="0"/>
    <xf numFmtId="0" fontId="27" fillId="0" borderId="0">
      <alignment vertical="center"/>
    </xf>
    <xf numFmtId="0" fontId="27" fillId="0" borderId="0">
      <alignment vertical="center"/>
    </xf>
    <xf numFmtId="0" fontId="52" fillId="19" borderId="0" applyNumberFormat="0" applyBorder="0" applyAlignment="0" applyProtection="0">
      <alignment vertical="center"/>
    </xf>
    <xf numFmtId="0" fontId="51" fillId="21" borderId="0" applyNumberFormat="0" applyBorder="0" applyAlignment="0" applyProtection="0">
      <alignment vertical="center"/>
    </xf>
    <xf numFmtId="0" fontId="44" fillId="8" borderId="0" applyNumberFormat="0" applyBorder="0" applyAlignment="0" applyProtection="0">
      <alignment vertical="center"/>
    </xf>
    <xf numFmtId="0" fontId="32" fillId="0" borderId="0" applyNumberFormat="0" applyFont="0" applyFill="0" applyBorder="0" applyAlignment="0" applyProtection="0"/>
    <xf numFmtId="0" fontId="32" fillId="0" borderId="0"/>
    <xf numFmtId="0" fontId="51" fillId="19" borderId="0" applyNumberFormat="0" applyBorder="0" applyAlignment="0" applyProtection="0">
      <alignment vertical="center"/>
    </xf>
    <xf numFmtId="0" fontId="88" fillId="19" borderId="0" applyNumberFormat="0" applyBorder="0" applyAlignment="0" applyProtection="0">
      <alignment vertical="center"/>
    </xf>
    <xf numFmtId="0" fontId="51" fillId="21" borderId="0" applyNumberFormat="0" applyBorder="0" applyAlignment="0" applyProtection="0">
      <alignment vertical="center"/>
    </xf>
    <xf numFmtId="0" fontId="32" fillId="0" borderId="0"/>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32" fillId="0" borderId="0"/>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32" fillId="0" borderId="0"/>
    <xf numFmtId="0" fontId="52" fillId="21"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2" fillId="21" borderId="0" applyNumberFormat="0" applyBorder="0" applyAlignment="0" applyProtection="0">
      <alignment vertical="center"/>
    </xf>
    <xf numFmtId="0" fontId="44" fillId="27" borderId="0" applyNumberFormat="0" applyBorder="0" applyAlignment="0" applyProtection="0">
      <alignment vertical="center"/>
    </xf>
    <xf numFmtId="0" fontId="52" fillId="21" borderId="0" applyNumberFormat="0" applyBorder="0" applyAlignment="0" applyProtection="0">
      <alignment vertical="center"/>
    </xf>
    <xf numFmtId="0" fontId="3" fillId="0" borderId="0">
      <alignment vertical="center"/>
    </xf>
    <xf numFmtId="0" fontId="3" fillId="0" borderId="0">
      <alignment vertical="center"/>
    </xf>
    <xf numFmtId="0" fontId="52" fillId="21"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32" fillId="0" borderId="0" applyNumberFormat="0" applyFont="0" applyFill="0" applyBorder="0" applyAlignment="0" applyProtection="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13" fillId="0" borderId="0">
      <alignment vertical="center"/>
    </xf>
    <xf numFmtId="0" fontId="13" fillId="0" borderId="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32" fillId="0" borderId="0"/>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1" fillId="19"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8" fillId="35" borderId="0" applyNumberFormat="0" applyBorder="0" applyAlignment="0" applyProtection="0"/>
    <xf numFmtId="0" fontId="51" fillId="19" borderId="0" applyNumberFormat="0" applyBorder="0" applyAlignment="0" applyProtection="0">
      <alignment vertical="center"/>
    </xf>
    <xf numFmtId="0" fontId="52"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32" fillId="0" borderId="0"/>
    <xf numFmtId="0" fontId="32" fillId="0" borderId="0"/>
    <xf numFmtId="0" fontId="51" fillId="19" borderId="0" applyNumberFormat="0" applyBorder="0" applyAlignment="0" applyProtection="0">
      <alignment vertical="center"/>
    </xf>
    <xf numFmtId="0" fontId="32" fillId="0" borderId="0"/>
    <xf numFmtId="0" fontId="32" fillId="0" borderId="0" applyNumberFormat="0" applyFont="0" applyFill="0" applyBorder="0" applyAlignment="0" applyProtection="0"/>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32" fillId="0" borderId="0"/>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64" fillId="21" borderId="0" applyNumberFormat="0" applyBorder="0" applyAlignment="0" applyProtection="0">
      <alignment vertical="center"/>
    </xf>
    <xf numFmtId="0" fontId="51" fillId="19" borderId="0" applyNumberFormat="0" applyBorder="0" applyAlignment="0" applyProtection="0">
      <alignment vertical="center"/>
    </xf>
    <xf numFmtId="0" fontId="32" fillId="0" borderId="0"/>
    <xf numFmtId="0" fontId="86" fillId="8" borderId="0" applyNumberFormat="0" applyBorder="0" applyAlignment="0" applyProtection="0">
      <alignment vertical="center"/>
    </xf>
    <xf numFmtId="0" fontId="51" fillId="19" borderId="0" applyNumberFormat="0" applyBorder="0" applyAlignment="0" applyProtection="0">
      <alignment vertical="center"/>
    </xf>
    <xf numFmtId="0" fontId="64" fillId="21" borderId="0" applyNumberFormat="0" applyBorder="0" applyAlignment="0" applyProtection="0">
      <alignment vertical="center"/>
    </xf>
    <xf numFmtId="0" fontId="51" fillId="19" borderId="0" applyNumberFormat="0" applyBorder="0" applyAlignment="0" applyProtection="0">
      <alignment vertical="center"/>
    </xf>
    <xf numFmtId="0" fontId="32" fillId="0" borderId="0"/>
    <xf numFmtId="0" fontId="32" fillId="0" borderId="0"/>
    <xf numFmtId="0" fontId="64" fillId="21" borderId="0" applyNumberFormat="0" applyBorder="0" applyAlignment="0" applyProtection="0">
      <alignment vertical="center"/>
    </xf>
    <xf numFmtId="0" fontId="51" fillId="19" borderId="0" applyNumberFormat="0" applyBorder="0" applyAlignment="0" applyProtection="0">
      <alignment vertical="center"/>
    </xf>
    <xf numFmtId="0" fontId="32" fillId="0" borderId="0"/>
    <xf numFmtId="0" fontId="32" fillId="0" borderId="0" applyNumberFormat="0" applyFont="0" applyFill="0" applyBorder="0" applyAlignment="0" applyProtection="0"/>
    <xf numFmtId="0" fontId="32" fillId="0" borderId="0"/>
    <xf numFmtId="0" fontId="64" fillId="21" borderId="0" applyNumberFormat="0" applyBorder="0" applyAlignment="0" applyProtection="0">
      <alignment vertical="center"/>
    </xf>
    <xf numFmtId="0" fontId="51" fillId="19" borderId="0" applyNumberFormat="0" applyBorder="0" applyAlignment="0" applyProtection="0">
      <alignment vertical="center"/>
    </xf>
    <xf numFmtId="0" fontId="32" fillId="0" borderId="0"/>
    <xf numFmtId="0" fontId="83" fillId="27" borderId="0" applyNumberFormat="0" applyBorder="0" applyAlignment="0" applyProtection="0">
      <alignment vertical="center"/>
    </xf>
    <xf numFmtId="0" fontId="51" fillId="19" borderId="0" applyNumberFormat="0" applyBorder="0" applyAlignment="0" applyProtection="0">
      <alignment vertical="center"/>
    </xf>
    <xf numFmtId="0" fontId="52" fillId="19" borderId="0" applyNumberFormat="0" applyBorder="0" applyAlignment="0" applyProtection="0">
      <alignment vertical="center"/>
    </xf>
    <xf numFmtId="0" fontId="32" fillId="0" borderId="0" applyNumberFormat="0" applyFont="0" applyFill="0" applyBorder="0" applyAlignment="0" applyProtection="0"/>
    <xf numFmtId="0" fontId="52" fillId="19" borderId="0" applyNumberFormat="0" applyBorder="0" applyAlignment="0" applyProtection="0">
      <alignment vertical="center"/>
    </xf>
    <xf numFmtId="0" fontId="52" fillId="19" borderId="0" applyNumberFormat="0" applyBorder="0" applyAlignment="0" applyProtection="0">
      <alignment vertical="center"/>
    </xf>
    <xf numFmtId="0" fontId="52" fillId="19" borderId="0" applyNumberFormat="0" applyBorder="0" applyAlignment="0" applyProtection="0">
      <alignment vertical="center"/>
    </xf>
    <xf numFmtId="0" fontId="32" fillId="0" borderId="0"/>
    <xf numFmtId="0" fontId="52" fillId="19" borderId="0" applyNumberFormat="0" applyBorder="0" applyAlignment="0" applyProtection="0">
      <alignment vertical="center"/>
    </xf>
    <xf numFmtId="0" fontId="32" fillId="0" borderId="0" applyNumberFormat="0" applyFont="0" applyFill="0" applyBorder="0" applyAlignment="0" applyProtection="0"/>
    <xf numFmtId="0" fontId="83" fillId="27"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2" fillId="19" borderId="0" applyNumberFormat="0" applyBorder="0" applyAlignment="0" applyProtection="0">
      <alignment vertical="center"/>
    </xf>
    <xf numFmtId="0" fontId="83" fillId="27"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2" fillId="19" borderId="0" applyNumberFormat="0" applyBorder="0" applyAlignment="0" applyProtection="0">
      <alignment vertical="center"/>
    </xf>
    <xf numFmtId="0" fontId="51" fillId="21" borderId="0" applyNumberFormat="0" applyBorder="0" applyAlignment="0" applyProtection="0">
      <alignment vertical="center"/>
    </xf>
    <xf numFmtId="0" fontId="52" fillId="19" borderId="0" applyNumberFormat="0" applyBorder="0" applyAlignment="0" applyProtection="0">
      <alignment vertical="center"/>
    </xf>
    <xf numFmtId="0" fontId="52" fillId="19"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2" fillId="19" borderId="0" applyNumberFormat="0" applyBorder="0" applyAlignment="0" applyProtection="0">
      <alignment vertical="center"/>
    </xf>
    <xf numFmtId="0" fontId="52" fillId="19" borderId="0" applyNumberFormat="0" applyBorder="0" applyAlignment="0" applyProtection="0">
      <alignment vertical="center"/>
    </xf>
    <xf numFmtId="0" fontId="47" fillId="65" borderId="0" applyNumberFormat="0" applyBorder="0" applyAlignment="0" applyProtection="0">
      <alignment vertical="center"/>
    </xf>
    <xf numFmtId="0" fontId="44" fillId="8" borderId="0" applyNumberFormat="0" applyBorder="0" applyAlignment="0" applyProtection="0">
      <alignment vertical="center"/>
    </xf>
    <xf numFmtId="0" fontId="52" fillId="19" borderId="0" applyNumberFormat="0" applyBorder="0" applyAlignment="0" applyProtection="0">
      <alignment vertical="center"/>
    </xf>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2" fillId="19" borderId="0" applyNumberFormat="0" applyBorder="0" applyAlignment="0" applyProtection="0">
      <alignment vertical="center"/>
    </xf>
    <xf numFmtId="0" fontId="32" fillId="0" borderId="0"/>
    <xf numFmtId="0" fontId="32" fillId="0" borderId="0"/>
    <xf numFmtId="0" fontId="52" fillId="19" borderId="0" applyNumberFormat="0" applyBorder="0" applyAlignment="0" applyProtection="0">
      <alignment vertical="center"/>
    </xf>
    <xf numFmtId="0" fontId="32" fillId="0" borderId="0"/>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2" fillId="19" borderId="0" applyNumberFormat="0" applyBorder="0" applyAlignment="0" applyProtection="0">
      <alignment vertical="center"/>
    </xf>
    <xf numFmtId="0" fontId="76" fillId="19" borderId="0" applyNumberFormat="0" applyBorder="0" applyAlignment="0" applyProtection="0">
      <alignment vertical="center"/>
    </xf>
    <xf numFmtId="0" fontId="51" fillId="19" borderId="0" applyNumberFormat="0" applyBorder="0" applyAlignment="0" applyProtection="0">
      <alignment vertical="center"/>
    </xf>
    <xf numFmtId="0" fontId="52" fillId="19" borderId="0" applyNumberFormat="0" applyBorder="0" applyAlignment="0" applyProtection="0">
      <alignment vertical="center"/>
    </xf>
    <xf numFmtId="0" fontId="52" fillId="19" borderId="0" applyNumberFormat="0" applyBorder="0" applyAlignment="0" applyProtection="0">
      <alignment vertical="center"/>
    </xf>
    <xf numFmtId="0" fontId="32" fillId="0" borderId="0"/>
    <xf numFmtId="0" fontId="52" fillId="19" borderId="0" applyNumberFormat="0" applyBorder="0" applyAlignment="0" applyProtection="0">
      <alignment vertical="center"/>
    </xf>
    <xf numFmtId="0" fontId="52" fillId="19" borderId="0" applyNumberFormat="0" applyBorder="0" applyAlignment="0" applyProtection="0">
      <alignment vertical="center"/>
    </xf>
    <xf numFmtId="0" fontId="52" fillId="19" borderId="0" applyNumberFormat="0" applyBorder="0" applyAlignment="0" applyProtection="0">
      <alignment vertical="center"/>
    </xf>
    <xf numFmtId="0" fontId="52" fillId="19" borderId="0" applyNumberFormat="0" applyBorder="0" applyAlignment="0" applyProtection="0">
      <alignment vertical="center"/>
    </xf>
    <xf numFmtId="0" fontId="52" fillId="19" borderId="0" applyNumberFormat="0" applyBorder="0" applyAlignment="0" applyProtection="0">
      <alignment vertical="center"/>
    </xf>
    <xf numFmtId="0" fontId="51" fillId="19" borderId="0" applyNumberFormat="0" applyBorder="0" applyAlignment="0" applyProtection="0">
      <alignment vertical="center"/>
    </xf>
    <xf numFmtId="0" fontId="52" fillId="19" borderId="0" applyNumberFormat="0" applyBorder="0" applyAlignment="0" applyProtection="0">
      <alignment vertical="center"/>
    </xf>
    <xf numFmtId="0" fontId="3" fillId="0" borderId="0"/>
    <xf numFmtId="0" fontId="32" fillId="0" borderId="0"/>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2" fillId="19" borderId="0" applyNumberFormat="0" applyBorder="0" applyAlignment="0" applyProtection="0">
      <alignment vertical="center"/>
    </xf>
    <xf numFmtId="0" fontId="32" fillId="0" borderId="0"/>
    <xf numFmtId="0" fontId="13" fillId="0" borderId="0">
      <alignment vertical="center"/>
    </xf>
    <xf numFmtId="0" fontId="51" fillId="19" borderId="0" applyNumberFormat="0" applyBorder="0" applyAlignment="0" applyProtection="0">
      <alignment vertical="center"/>
    </xf>
    <xf numFmtId="0" fontId="52" fillId="19" borderId="0" applyNumberFormat="0" applyBorder="0" applyAlignment="0" applyProtection="0">
      <alignment vertical="center"/>
    </xf>
    <xf numFmtId="0" fontId="13" fillId="0" borderId="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2" fillId="19" borderId="0" applyNumberFormat="0" applyBorder="0" applyAlignment="0" applyProtection="0">
      <alignment vertical="center"/>
    </xf>
    <xf numFmtId="0" fontId="32" fillId="0" borderId="0">
      <alignment vertical="center"/>
    </xf>
    <xf numFmtId="0" fontId="13" fillId="0" borderId="0">
      <alignment vertical="center"/>
    </xf>
    <xf numFmtId="0" fontId="51" fillId="19" borderId="0" applyNumberFormat="0" applyBorder="0" applyAlignment="0" applyProtection="0">
      <alignment vertical="center"/>
    </xf>
    <xf numFmtId="0" fontId="52" fillId="19" borderId="0" applyNumberFormat="0" applyBorder="0" applyAlignment="0" applyProtection="0">
      <alignment vertical="center"/>
    </xf>
    <xf numFmtId="0" fontId="32" fillId="0" borderId="0"/>
    <xf numFmtId="0" fontId="32" fillId="0" borderId="0"/>
    <xf numFmtId="0" fontId="27" fillId="0" borderId="0">
      <alignment vertical="center"/>
    </xf>
    <xf numFmtId="0" fontId="27" fillId="0" borderId="0">
      <alignment vertical="center"/>
    </xf>
    <xf numFmtId="0" fontId="52" fillId="19" borderId="0" applyNumberFormat="0" applyBorder="0" applyAlignment="0" applyProtection="0">
      <alignment vertical="center"/>
    </xf>
    <xf numFmtId="0" fontId="32" fillId="0" borderId="0"/>
    <xf numFmtId="0" fontId="13" fillId="0" borderId="0">
      <alignment vertical="center"/>
    </xf>
    <xf numFmtId="0" fontId="52" fillId="19" borderId="0" applyNumberFormat="0" applyBorder="0" applyAlignment="0" applyProtection="0">
      <alignment vertical="center"/>
    </xf>
    <xf numFmtId="0" fontId="44" fillId="8" borderId="0" applyNumberFormat="0" applyBorder="0" applyAlignment="0" applyProtection="0">
      <alignment vertical="center"/>
    </xf>
    <xf numFmtId="0" fontId="32" fillId="0" borderId="0"/>
    <xf numFmtId="0" fontId="52" fillId="19" borderId="0" applyNumberFormat="0" applyBorder="0" applyAlignment="0" applyProtection="0">
      <alignment vertical="center"/>
    </xf>
    <xf numFmtId="0" fontId="32" fillId="0" borderId="0"/>
    <xf numFmtId="0" fontId="52" fillId="19" borderId="0" applyNumberFormat="0" applyBorder="0" applyAlignment="0" applyProtection="0">
      <alignment vertical="center"/>
    </xf>
    <xf numFmtId="0" fontId="32" fillId="0" borderId="0" applyNumberFormat="0" applyFont="0" applyFill="0" applyBorder="0" applyAlignment="0" applyProtection="0"/>
    <xf numFmtId="0" fontId="32" fillId="0" borderId="0"/>
    <xf numFmtId="0" fontId="32" fillId="0" borderId="0"/>
    <xf numFmtId="0" fontId="51" fillId="19" borderId="0" applyNumberFormat="0" applyBorder="0" applyAlignment="0" applyProtection="0">
      <alignment vertical="center"/>
    </xf>
    <xf numFmtId="0" fontId="52" fillId="19" borderId="0" applyNumberFormat="0" applyBorder="0" applyAlignment="0" applyProtection="0">
      <alignment vertical="center"/>
    </xf>
    <xf numFmtId="0" fontId="52" fillId="19" borderId="0" applyNumberFormat="0" applyBorder="0" applyAlignment="0" applyProtection="0">
      <alignment vertical="center"/>
    </xf>
    <xf numFmtId="0" fontId="32" fillId="0" borderId="0">
      <alignment vertical="center"/>
    </xf>
    <xf numFmtId="0" fontId="32" fillId="0" borderId="0">
      <alignment vertical="center"/>
    </xf>
    <xf numFmtId="0" fontId="52" fillId="19" borderId="0" applyNumberFormat="0" applyBorder="0" applyAlignment="0" applyProtection="0">
      <alignment vertical="center"/>
    </xf>
    <xf numFmtId="0" fontId="52" fillId="19" borderId="0" applyNumberFormat="0" applyBorder="0" applyAlignment="0" applyProtection="0">
      <alignment vertical="center"/>
    </xf>
    <xf numFmtId="0" fontId="32" fillId="0" borderId="0"/>
    <xf numFmtId="0" fontId="32" fillId="0" borderId="0"/>
    <xf numFmtId="0" fontId="51" fillId="19" borderId="0" applyNumberFormat="0" applyBorder="0" applyAlignment="0" applyProtection="0">
      <alignment vertical="center"/>
    </xf>
    <xf numFmtId="0" fontId="52" fillId="19" borderId="0" applyNumberFormat="0" applyBorder="0" applyAlignment="0" applyProtection="0">
      <alignment vertical="center"/>
    </xf>
    <xf numFmtId="0" fontId="52" fillId="19" borderId="0" applyNumberFormat="0" applyBorder="0" applyAlignment="0" applyProtection="0">
      <alignment vertical="center"/>
    </xf>
    <xf numFmtId="0" fontId="52" fillId="19" borderId="0" applyNumberFormat="0" applyBorder="0" applyAlignment="0" applyProtection="0">
      <alignment vertical="center"/>
    </xf>
    <xf numFmtId="0" fontId="51" fillId="21" borderId="0" applyNumberFormat="0" applyBorder="0" applyAlignment="0" applyProtection="0">
      <alignment vertical="center"/>
    </xf>
    <xf numFmtId="0" fontId="51" fillId="19" borderId="0" applyNumberFormat="0" applyBorder="0" applyAlignment="0" applyProtection="0">
      <alignment vertical="center"/>
    </xf>
    <xf numFmtId="0" fontId="32" fillId="0" borderId="0"/>
    <xf numFmtId="0" fontId="51" fillId="21" borderId="0" applyNumberFormat="0" applyBorder="0" applyAlignment="0" applyProtection="0">
      <alignment vertical="center"/>
    </xf>
    <xf numFmtId="0" fontId="51" fillId="19"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44" fillId="8" borderId="0" applyNumberFormat="0" applyBorder="0" applyAlignment="0" applyProtection="0">
      <alignment vertical="center"/>
    </xf>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32" fillId="0" borderId="0"/>
    <xf numFmtId="0" fontId="32" fillId="0" borderId="0"/>
    <xf numFmtId="0" fontId="88" fillId="19" borderId="0" applyNumberFormat="0" applyBorder="0" applyAlignment="0" applyProtection="0">
      <alignment vertical="center"/>
    </xf>
    <xf numFmtId="0" fontId="52" fillId="19" borderId="0" applyNumberFormat="0" applyBorder="0" applyAlignment="0" applyProtection="0">
      <alignment vertical="center"/>
    </xf>
    <xf numFmtId="0" fontId="51" fillId="21" borderId="0" applyNumberFormat="0" applyBorder="0" applyAlignment="0" applyProtection="0">
      <alignment vertical="center"/>
    </xf>
    <xf numFmtId="0" fontId="51" fillId="19"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32" fillId="0" borderId="0" applyNumberFormat="0" applyFont="0" applyFill="0" applyBorder="0" applyAlignment="0" applyProtection="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32" fillId="0" borderId="0"/>
    <xf numFmtId="0" fontId="51" fillId="21"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32" fillId="0" borderId="0"/>
    <xf numFmtId="0" fontId="32" fillId="0" borderId="0"/>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44" fillId="8" borderId="0" applyNumberFormat="0" applyBorder="0" applyAlignment="0" applyProtection="0">
      <alignment vertical="center"/>
    </xf>
    <xf numFmtId="0" fontId="51" fillId="21"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44" fillId="8" borderId="0" applyNumberFormat="0" applyBorder="0" applyAlignment="0" applyProtection="0">
      <alignment vertical="center"/>
    </xf>
    <xf numFmtId="0" fontId="32" fillId="0" borderId="0"/>
    <xf numFmtId="0" fontId="102" fillId="27"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32" fillId="0" borderId="0" applyNumberFormat="0" applyFont="0" applyFill="0" applyBorder="0" applyAlignment="0" applyProtection="0"/>
    <xf numFmtId="0" fontId="32" fillId="0" borderId="0" applyNumberFormat="0" applyFont="0" applyFill="0" applyBorder="0" applyAlignment="0" applyProtection="0"/>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32" fillId="0" borderId="0" applyNumberFormat="0" applyFont="0" applyFill="0" applyBorder="0" applyAlignment="0" applyProtection="0"/>
    <xf numFmtId="0" fontId="58" fillId="35" borderId="0" applyNumberFormat="0" applyBorder="0" applyAlignment="0" applyProtection="0"/>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32" fillId="0" borderId="0"/>
    <xf numFmtId="0" fontId="51" fillId="21" borderId="0" applyNumberFormat="0" applyBorder="0" applyAlignment="0" applyProtection="0">
      <alignment vertical="center"/>
    </xf>
    <xf numFmtId="0" fontId="76" fillId="19"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32" fillId="0" borderId="0"/>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32" fillId="0" borderId="0"/>
    <xf numFmtId="0" fontId="44" fillId="27"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32" fillId="0" borderId="0"/>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32" fillId="0" borderId="0" applyNumberFormat="0" applyFont="0" applyFill="0" applyBorder="0" applyAlignment="0" applyProtection="0"/>
    <xf numFmtId="0" fontId="32" fillId="0" borderId="0"/>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32" fillId="0" borderId="0"/>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76" fillId="19"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32" fillId="0" borderId="0"/>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64" fillId="21" borderId="0" applyNumberFormat="0" applyBorder="0" applyAlignment="0" applyProtection="0">
      <alignment vertical="center"/>
    </xf>
    <xf numFmtId="0" fontId="51" fillId="21" borderId="0" applyNumberFormat="0" applyBorder="0" applyAlignment="0" applyProtection="0">
      <alignment vertical="center"/>
    </xf>
    <xf numFmtId="0" fontId="27" fillId="0" borderId="0">
      <alignment vertical="center"/>
    </xf>
    <xf numFmtId="0" fontId="27" fillId="0" borderId="0">
      <alignment vertical="center"/>
    </xf>
    <xf numFmtId="0" fontId="64" fillId="21"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51" fillId="19" borderId="0" applyNumberFormat="0" applyBorder="0" applyAlignment="0" applyProtection="0">
      <alignment vertical="center"/>
    </xf>
    <xf numFmtId="0" fontId="64" fillId="19" borderId="0" applyNumberFormat="0" applyBorder="0" applyAlignment="0" applyProtection="0">
      <alignment vertical="center"/>
    </xf>
    <xf numFmtId="0" fontId="51" fillId="21" borderId="0" applyNumberFormat="0" applyBorder="0" applyAlignment="0" applyProtection="0">
      <alignment vertical="center"/>
    </xf>
    <xf numFmtId="0" fontId="64" fillId="21"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32" fillId="0" borderId="0"/>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32" fillId="0" borderId="0"/>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44" fillId="8" borderId="0" applyNumberFormat="0" applyBorder="0" applyAlignment="0" applyProtection="0">
      <alignment vertical="center"/>
    </xf>
    <xf numFmtId="0" fontId="51" fillId="21" borderId="0" applyNumberFormat="0" applyBorder="0" applyAlignment="0" applyProtection="0">
      <alignment vertical="center"/>
    </xf>
    <xf numFmtId="0" fontId="51" fillId="19"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44" fillId="8" borderId="0" applyNumberFormat="0" applyBorder="0" applyAlignment="0" applyProtection="0">
      <alignment vertical="center"/>
    </xf>
    <xf numFmtId="0" fontId="27" fillId="0" borderId="0">
      <alignment vertical="center"/>
    </xf>
    <xf numFmtId="0" fontId="27" fillId="0" borderId="0">
      <alignment vertical="center"/>
    </xf>
    <xf numFmtId="0" fontId="76" fillId="19" borderId="0" applyNumberFormat="0" applyBorder="0" applyAlignment="0" applyProtection="0">
      <alignment vertical="center"/>
    </xf>
    <xf numFmtId="0" fontId="51" fillId="21"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3" fillId="0" borderId="0"/>
    <xf numFmtId="0" fontId="3"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32" fillId="0" borderId="0" applyNumberFormat="0" applyFont="0" applyFill="0" applyBorder="0" applyAlignment="0" applyProtection="0"/>
    <xf numFmtId="0" fontId="51" fillId="21"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32" fillId="0" borderId="0"/>
    <xf numFmtId="0" fontId="76" fillId="19" borderId="0" applyNumberFormat="0" applyBorder="0" applyAlignment="0" applyProtection="0">
      <alignment vertical="center"/>
    </xf>
    <xf numFmtId="0" fontId="51" fillId="19" borderId="0" applyNumberFormat="0" applyBorder="0" applyAlignment="0" applyProtection="0">
      <alignment vertical="center"/>
    </xf>
    <xf numFmtId="0" fontId="64" fillId="21" borderId="0" applyNumberFormat="0" applyBorder="0" applyAlignment="0" applyProtection="0">
      <alignment vertical="center"/>
    </xf>
    <xf numFmtId="0" fontId="51" fillId="19" borderId="0" applyNumberFormat="0" applyBorder="0" applyAlignment="0" applyProtection="0">
      <alignment vertical="center"/>
    </xf>
    <xf numFmtId="0" fontId="52"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32" fillId="0" borderId="0"/>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88" fillId="19" borderId="0" applyNumberFormat="0" applyBorder="0" applyAlignment="0" applyProtection="0">
      <alignment vertical="center"/>
    </xf>
    <xf numFmtId="0" fontId="51" fillId="19" borderId="0" applyNumberFormat="0" applyBorder="0" applyAlignment="0" applyProtection="0">
      <alignment vertical="center"/>
    </xf>
    <xf numFmtId="0" fontId="32" fillId="0" borderId="0"/>
    <xf numFmtId="0" fontId="52"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1" fillId="19" borderId="0" applyNumberFormat="0" applyBorder="0" applyAlignment="0" applyProtection="0">
      <alignment vertical="center"/>
    </xf>
    <xf numFmtId="0" fontId="32" fillId="0" borderId="0" applyNumberFormat="0" applyFont="0" applyFill="0" applyBorder="0" applyAlignment="0" applyProtection="0"/>
    <xf numFmtId="0" fontId="51" fillId="19" borderId="0" applyNumberFormat="0" applyBorder="0" applyAlignment="0" applyProtection="0">
      <alignment vertical="center"/>
    </xf>
    <xf numFmtId="0" fontId="32" fillId="0" borderId="0" applyNumberFormat="0" applyFont="0" applyFill="0" applyBorder="0" applyAlignment="0" applyProtection="0"/>
    <xf numFmtId="0" fontId="51" fillId="21"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3"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44" fillId="8" borderId="0" applyNumberFormat="0" applyBorder="0" applyAlignment="0" applyProtection="0">
      <alignment vertical="center"/>
    </xf>
    <xf numFmtId="0" fontId="32" fillId="0" borderId="0"/>
    <xf numFmtId="0" fontId="86" fillId="8"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86" fillId="8" borderId="0" applyNumberFormat="0" applyBorder="0" applyAlignment="0" applyProtection="0">
      <alignment vertical="center"/>
    </xf>
    <xf numFmtId="0" fontId="51" fillId="19" borderId="0" applyNumberFormat="0" applyBorder="0" applyAlignment="0" applyProtection="0">
      <alignment vertical="center"/>
    </xf>
    <xf numFmtId="0" fontId="32" fillId="0" borderId="0" applyNumberFormat="0" applyFont="0" applyFill="0" applyBorder="0" applyAlignment="0" applyProtection="0"/>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76" fillId="19"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13" fillId="0" borderId="0">
      <alignment vertical="center"/>
    </xf>
    <xf numFmtId="0" fontId="51" fillId="21" borderId="0" applyNumberFormat="0" applyBorder="0" applyAlignment="0" applyProtection="0">
      <alignment vertical="center"/>
    </xf>
    <xf numFmtId="0" fontId="13" fillId="0" borderId="0">
      <alignment vertical="center"/>
    </xf>
    <xf numFmtId="0" fontId="51" fillId="21" borderId="0" applyNumberFormat="0" applyBorder="0" applyAlignment="0" applyProtection="0">
      <alignment vertical="center"/>
    </xf>
    <xf numFmtId="0" fontId="32" fillId="0" borderId="0"/>
    <xf numFmtId="0" fontId="13" fillId="0" borderId="0">
      <alignment vertical="center"/>
    </xf>
    <xf numFmtId="0" fontId="51" fillId="21" borderId="0" applyNumberFormat="0" applyBorder="0" applyAlignment="0" applyProtection="0">
      <alignment vertical="center"/>
    </xf>
    <xf numFmtId="0" fontId="32" fillId="0" borderId="0"/>
    <xf numFmtId="0" fontId="32" fillId="0" borderId="0"/>
    <xf numFmtId="0" fontId="51" fillId="21"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32" fillId="0" borderId="0"/>
    <xf numFmtId="0" fontId="32" fillId="0" borderId="0"/>
    <xf numFmtId="0" fontId="51" fillId="21" borderId="0" applyNumberFormat="0" applyBorder="0" applyAlignment="0" applyProtection="0">
      <alignment vertical="center"/>
    </xf>
    <xf numFmtId="0" fontId="32" fillId="0" borderId="0" applyNumberFormat="0" applyFont="0" applyFill="0" applyBorder="0" applyAlignment="0" applyProtection="0"/>
    <xf numFmtId="0" fontId="51" fillId="21" borderId="0" applyNumberFormat="0" applyBorder="0" applyAlignment="0" applyProtection="0">
      <alignment vertical="center"/>
    </xf>
    <xf numFmtId="43" fontId="32" fillId="0" borderId="0" applyFont="0" applyFill="0" applyBorder="0" applyAlignment="0" applyProtection="0"/>
    <xf numFmtId="0" fontId="32" fillId="0" borderId="0"/>
    <xf numFmtId="0" fontId="32" fillId="0" borderId="0" applyNumberFormat="0" applyFont="0" applyFill="0" applyBorder="0" applyAlignment="0" applyProtection="0"/>
    <xf numFmtId="0" fontId="51" fillId="19" borderId="0" applyNumberFormat="0" applyBorder="0" applyAlignment="0" applyProtection="0">
      <alignment vertical="center"/>
    </xf>
    <xf numFmtId="0" fontId="52" fillId="21" borderId="0" applyNumberFormat="0" applyBorder="0" applyAlignment="0" applyProtection="0">
      <alignment vertical="center"/>
    </xf>
    <xf numFmtId="0" fontId="51" fillId="21" borderId="0" applyNumberFormat="0" applyBorder="0" applyAlignment="0" applyProtection="0">
      <alignment vertical="center"/>
    </xf>
    <xf numFmtId="0" fontId="3" fillId="0" borderId="0"/>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32" fillId="0" borderId="0" applyNumberFormat="0" applyFont="0" applyFill="0" applyBorder="0" applyAlignment="0" applyProtection="0"/>
    <xf numFmtId="0" fontId="51" fillId="21"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32" fillId="0" borderId="0"/>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32" fillId="0" borderId="0"/>
    <xf numFmtId="0" fontId="51" fillId="21" borderId="0" applyNumberFormat="0" applyBorder="0" applyAlignment="0" applyProtection="0">
      <alignment vertical="center"/>
    </xf>
    <xf numFmtId="0" fontId="32" fillId="0" borderId="0"/>
    <xf numFmtId="0" fontId="58" fillId="35" borderId="0" applyNumberFormat="0" applyBorder="0" applyAlignment="0" applyProtection="0"/>
    <xf numFmtId="0" fontId="51" fillId="21" borderId="0" applyNumberFormat="0" applyBorder="0" applyAlignment="0" applyProtection="0">
      <alignment vertical="center"/>
    </xf>
    <xf numFmtId="0" fontId="32" fillId="0" borderId="0"/>
    <xf numFmtId="0" fontId="51" fillId="21"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32" fillId="0" borderId="0" applyNumberFormat="0" applyFont="0" applyFill="0" applyBorder="0" applyAlignment="0" applyProtection="0"/>
    <xf numFmtId="0" fontId="52" fillId="19" borderId="0" applyNumberFormat="0" applyBorder="0" applyAlignment="0" applyProtection="0">
      <alignment vertical="center"/>
    </xf>
    <xf numFmtId="0" fontId="52" fillId="19" borderId="0" applyNumberFormat="0" applyBorder="0" applyAlignment="0" applyProtection="0">
      <alignment vertical="center"/>
    </xf>
    <xf numFmtId="0" fontId="51" fillId="21"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2" fillId="19"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55" fillId="25" borderId="52" applyNumberFormat="0" applyAlignment="0" applyProtection="0">
      <alignment vertical="center"/>
    </xf>
    <xf numFmtId="0" fontId="23" fillId="71" borderId="0" applyNumberFormat="0" applyBorder="0" applyAlignment="0" applyProtection="0"/>
    <xf numFmtId="0" fontId="32" fillId="0" borderId="0"/>
    <xf numFmtId="0" fontId="32" fillId="0" borderId="0" applyNumberFormat="0" applyFont="0" applyFill="0" applyBorder="0" applyAlignment="0" applyProtection="0"/>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32" fillId="0" borderId="0"/>
    <xf numFmtId="0" fontId="32" fillId="0" borderId="0"/>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58" fillId="19" borderId="0" applyNumberFormat="0" applyBorder="0" applyAlignment="0" applyProtection="0"/>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44" fillId="8" borderId="0" applyNumberFormat="0" applyBorder="0" applyAlignment="0" applyProtection="0">
      <alignment vertical="center"/>
    </xf>
    <xf numFmtId="0" fontId="51" fillId="21"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32" fillId="0" borderId="0"/>
    <xf numFmtId="0" fontId="32" fillId="0" borderId="0" applyNumberFormat="0" applyFont="0" applyFill="0" applyBorder="0" applyAlignment="0" applyProtection="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32" fillId="0" borderId="0"/>
    <xf numFmtId="0" fontId="44" fillId="8" borderId="0" applyNumberFormat="0" applyBorder="0" applyAlignment="0" applyProtection="0">
      <alignment vertical="center"/>
    </xf>
    <xf numFmtId="0" fontId="13" fillId="0" borderId="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52" fillId="21" borderId="0" applyNumberFormat="0" applyBorder="0" applyAlignment="0" applyProtection="0">
      <alignment vertical="center"/>
    </xf>
    <xf numFmtId="0" fontId="52" fillId="21" borderId="0" applyNumberFormat="0" applyBorder="0" applyAlignment="0" applyProtection="0">
      <alignment vertical="center"/>
    </xf>
    <xf numFmtId="0" fontId="32" fillId="0" borderId="0" applyNumberFormat="0" applyFont="0" applyFill="0" applyBorder="0" applyAlignment="0" applyProtection="0"/>
    <xf numFmtId="0" fontId="32" fillId="0" borderId="0" applyNumberFormat="0" applyFont="0" applyFill="0" applyBorder="0" applyAlignment="0" applyProtection="0"/>
    <xf numFmtId="0" fontId="52" fillId="21" borderId="0" applyNumberFormat="0" applyBorder="0" applyAlignment="0" applyProtection="0">
      <alignment vertical="center"/>
    </xf>
    <xf numFmtId="0" fontId="51" fillId="19" borderId="0" applyNumberFormat="0" applyBorder="0" applyAlignment="0" applyProtection="0">
      <alignment vertical="center"/>
    </xf>
    <xf numFmtId="0" fontId="52" fillId="21" borderId="0" applyNumberFormat="0" applyBorder="0" applyAlignment="0" applyProtection="0">
      <alignment vertical="center"/>
    </xf>
    <xf numFmtId="0" fontId="44" fillId="8" borderId="0" applyNumberFormat="0" applyBorder="0" applyAlignment="0" applyProtection="0">
      <alignment vertical="center"/>
    </xf>
    <xf numFmtId="0" fontId="52" fillId="21" borderId="0" applyNumberFormat="0" applyBorder="0" applyAlignment="0" applyProtection="0">
      <alignment vertical="center"/>
    </xf>
    <xf numFmtId="0" fontId="51" fillId="19" borderId="0" applyNumberFormat="0" applyBorder="0" applyAlignment="0" applyProtection="0">
      <alignment vertical="center"/>
    </xf>
    <xf numFmtId="0" fontId="52" fillId="21" borderId="0" applyNumberFormat="0" applyBorder="0" applyAlignment="0" applyProtection="0">
      <alignment vertical="center"/>
    </xf>
    <xf numFmtId="0" fontId="52" fillId="21"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2" fillId="21" borderId="0" applyNumberFormat="0" applyBorder="0" applyAlignment="0" applyProtection="0">
      <alignment vertical="center"/>
    </xf>
    <xf numFmtId="0" fontId="32" fillId="0" borderId="0" applyNumberFormat="0" applyFont="0" applyFill="0" applyBorder="0" applyAlignment="0" applyProtection="0"/>
    <xf numFmtId="0" fontId="32" fillId="0" borderId="0"/>
    <xf numFmtId="0" fontId="52" fillId="21" borderId="0" applyNumberFormat="0" applyBorder="0" applyAlignment="0" applyProtection="0">
      <alignment vertical="center"/>
    </xf>
    <xf numFmtId="0" fontId="51" fillId="19" borderId="0" applyNumberFormat="0" applyBorder="0" applyAlignment="0" applyProtection="0">
      <alignment vertical="center"/>
    </xf>
    <xf numFmtId="0" fontId="52" fillId="21"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2" fillId="21" borderId="0" applyNumberFormat="0" applyBorder="0" applyAlignment="0" applyProtection="0">
      <alignment vertical="center"/>
    </xf>
    <xf numFmtId="0" fontId="32" fillId="0" borderId="0" applyNumberFormat="0" applyFont="0" applyFill="0" applyBorder="0" applyAlignment="0" applyProtection="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2" fillId="21" borderId="0" applyNumberFormat="0" applyBorder="0" applyAlignment="0" applyProtection="0">
      <alignment vertical="center"/>
    </xf>
    <xf numFmtId="0" fontId="52" fillId="21"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8" fillId="35" borderId="0" applyNumberFormat="0" applyBorder="0" applyAlignment="0" applyProtection="0"/>
    <xf numFmtId="0" fontId="58" fillId="35" borderId="0" applyNumberFormat="0" applyBorder="0" applyAlignment="0" applyProtection="0"/>
    <xf numFmtId="0" fontId="58" fillId="35" borderId="0" applyNumberFormat="0" applyBorder="0" applyAlignment="0" applyProtection="0"/>
    <xf numFmtId="0" fontId="32" fillId="0" borderId="0"/>
    <xf numFmtId="0" fontId="58" fillId="35" borderId="0" applyNumberFormat="0" applyBorder="0" applyAlignment="0" applyProtection="0"/>
    <xf numFmtId="0" fontId="32" fillId="0" borderId="0"/>
    <xf numFmtId="0" fontId="32" fillId="0" borderId="0">
      <alignment vertical="center"/>
    </xf>
    <xf numFmtId="0" fontId="32" fillId="0" borderId="0">
      <alignment vertical="center"/>
    </xf>
    <xf numFmtId="0" fontId="58" fillId="19" borderId="0" applyNumberFormat="0" applyBorder="0" applyAlignment="0" applyProtection="0"/>
    <xf numFmtId="0" fontId="44" fillId="8" borderId="0" applyNumberFormat="0" applyBorder="0" applyAlignment="0" applyProtection="0">
      <alignment vertical="center"/>
    </xf>
    <xf numFmtId="0" fontId="51" fillId="21" borderId="0" applyNumberFormat="0" applyBorder="0" applyAlignment="0" applyProtection="0">
      <alignment vertical="center"/>
    </xf>
    <xf numFmtId="0" fontId="44" fillId="8"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32" fillId="0" borderId="0"/>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32" fillId="0" borderId="0"/>
    <xf numFmtId="0" fontId="32" fillId="0" borderId="0"/>
    <xf numFmtId="0" fontId="51" fillId="19" borderId="0" applyNumberFormat="0" applyBorder="0" applyAlignment="0" applyProtection="0">
      <alignment vertical="center"/>
    </xf>
    <xf numFmtId="0" fontId="52" fillId="21" borderId="0" applyNumberFormat="0" applyBorder="0" applyAlignment="0" applyProtection="0">
      <alignment vertical="center"/>
    </xf>
    <xf numFmtId="0" fontId="51" fillId="21"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32" fillId="0" borderId="0"/>
    <xf numFmtId="0" fontId="44" fillId="8" borderId="0" applyNumberFormat="0" applyBorder="0" applyAlignment="0" applyProtection="0">
      <alignment vertical="center"/>
    </xf>
    <xf numFmtId="0" fontId="3" fillId="0" borderId="0"/>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44" fillId="8" borderId="0" applyNumberFormat="0" applyBorder="0" applyAlignment="0" applyProtection="0">
      <alignment vertical="center"/>
    </xf>
    <xf numFmtId="0" fontId="51" fillId="21" borderId="0" applyNumberFormat="0" applyBorder="0" applyAlignment="0" applyProtection="0">
      <alignment vertical="center"/>
    </xf>
    <xf numFmtId="0" fontId="32" fillId="0" borderId="0"/>
    <xf numFmtId="0" fontId="32" fillId="0" borderId="0" applyNumberFormat="0" applyFont="0" applyFill="0" applyBorder="0" applyAlignment="0" applyProtection="0"/>
    <xf numFmtId="0" fontId="32" fillId="0" borderId="0"/>
    <xf numFmtId="0" fontId="51" fillId="21" borderId="0" applyNumberFormat="0" applyBorder="0" applyAlignment="0" applyProtection="0">
      <alignment vertical="center"/>
    </xf>
    <xf numFmtId="0" fontId="32" fillId="0" borderId="0" applyNumberFormat="0" applyFont="0" applyFill="0" applyBorder="0" applyAlignment="0" applyProtection="0"/>
    <xf numFmtId="0" fontId="51" fillId="21" borderId="0" applyNumberFormat="0" applyBorder="0" applyAlignment="0" applyProtection="0">
      <alignment vertical="center"/>
    </xf>
    <xf numFmtId="0" fontId="32" fillId="0" borderId="0"/>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44" fillId="8" borderId="0" applyNumberFormat="0" applyBorder="0" applyAlignment="0" applyProtection="0">
      <alignment vertical="center"/>
    </xf>
    <xf numFmtId="0" fontId="83" fillId="8"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32" fillId="0" borderId="0" applyNumberFormat="0" applyFont="0" applyFill="0" applyBorder="0" applyAlignment="0" applyProtection="0"/>
    <xf numFmtId="0" fontId="32" fillId="0" borderId="0"/>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32" fillId="0" borderId="0"/>
    <xf numFmtId="0" fontId="51" fillId="19" borderId="0" applyNumberFormat="0" applyBorder="0" applyAlignment="0" applyProtection="0">
      <alignment vertical="center"/>
    </xf>
    <xf numFmtId="0" fontId="76" fillId="19"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1" fillId="21" borderId="0" applyNumberFormat="0" applyBorder="0" applyAlignment="0" applyProtection="0">
      <alignment vertical="center"/>
    </xf>
    <xf numFmtId="0" fontId="32" fillId="0" borderId="0"/>
    <xf numFmtId="0" fontId="32" fillId="0" borderId="0">
      <alignment vertical="center"/>
    </xf>
    <xf numFmtId="0" fontId="32" fillId="0" borderId="0">
      <alignment vertical="center"/>
    </xf>
    <xf numFmtId="0" fontId="51" fillId="19" borderId="0" applyNumberFormat="0" applyBorder="0" applyAlignment="0" applyProtection="0">
      <alignment vertical="center"/>
    </xf>
    <xf numFmtId="0" fontId="76" fillId="19" borderId="0" applyNumberFormat="0" applyBorder="0" applyAlignment="0" applyProtection="0">
      <alignment vertical="center"/>
    </xf>
    <xf numFmtId="0" fontId="51" fillId="19" borderId="0" applyNumberFormat="0" applyBorder="0" applyAlignment="0" applyProtection="0">
      <alignment vertical="center"/>
    </xf>
    <xf numFmtId="0" fontId="51" fillId="19" borderId="0" applyNumberFormat="0" applyBorder="0" applyAlignment="0" applyProtection="0">
      <alignment vertical="center"/>
    </xf>
    <xf numFmtId="0" fontId="51" fillId="21" borderId="0" applyNumberFormat="0" applyBorder="0" applyAlignment="0" applyProtection="0">
      <alignment vertical="center"/>
    </xf>
    <xf numFmtId="0" fontId="51" fillId="19" borderId="0" applyNumberFormat="0" applyBorder="0" applyAlignment="0" applyProtection="0">
      <alignment vertical="center"/>
    </xf>
    <xf numFmtId="0" fontId="64" fillId="21" borderId="0" applyNumberFormat="0" applyBorder="0" applyAlignment="0" applyProtection="0">
      <alignment vertical="center"/>
    </xf>
    <xf numFmtId="0" fontId="64" fillId="21" borderId="0" applyNumberFormat="0" applyBorder="0" applyAlignment="0" applyProtection="0">
      <alignment vertical="center"/>
    </xf>
    <xf numFmtId="0" fontId="64" fillId="21" borderId="0" applyNumberFormat="0" applyBorder="0" applyAlignment="0" applyProtection="0">
      <alignment vertical="center"/>
    </xf>
    <xf numFmtId="0" fontId="64" fillId="21" borderId="0" applyNumberFormat="0" applyBorder="0" applyAlignment="0" applyProtection="0">
      <alignment vertical="center"/>
    </xf>
    <xf numFmtId="0" fontId="64" fillId="21" borderId="0" applyNumberFormat="0" applyBorder="0" applyAlignment="0" applyProtection="0">
      <alignment vertical="center"/>
    </xf>
  </cellStyleXfs>
  <cellXfs count="687">
    <xf numFmtId="0" fontId="0" fillId="0" borderId="0" xfId="0"/>
    <xf numFmtId="0" fontId="0" fillId="0" borderId="0" xfId="771" applyFont="1" applyFill="1" applyAlignment="1"/>
    <xf numFmtId="0" fontId="0" fillId="0" borderId="0" xfId="771" applyFont="1" applyFill="1" applyAlignment="1">
      <alignment vertical="center"/>
    </xf>
    <xf numFmtId="186" fontId="0" fillId="0" borderId="0" xfId="771" applyNumberFormat="1" applyFont="1" applyFill="1" applyAlignment="1">
      <alignment horizontal="right" vertical="center"/>
    </xf>
    <xf numFmtId="0" fontId="0" fillId="0" borderId="0" xfId="771" applyFont="1" applyFill="1" applyAlignment="1">
      <alignment horizontal="right" vertical="center"/>
    </xf>
    <xf numFmtId="186" fontId="1" fillId="0" borderId="1" xfId="149" applyNumberFormat="1" applyFont="1" applyFill="1" applyBorder="1" applyAlignment="1">
      <alignment horizontal="right" vertical="center"/>
    </xf>
    <xf numFmtId="0" fontId="2" fillId="0" borderId="0" xfId="771" applyFont="1" applyFill="1" applyAlignment="1">
      <alignment horizontal="center" vertical="center"/>
    </xf>
    <xf numFmtId="0" fontId="1" fillId="0" borderId="2" xfId="771" applyFont="1" applyFill="1" applyBorder="1" applyAlignment="1">
      <alignment horizontal="center" vertical="center" wrapText="1"/>
    </xf>
    <xf numFmtId="0" fontId="1" fillId="0" borderId="3" xfId="771" applyFont="1" applyFill="1" applyBorder="1" applyAlignment="1">
      <alignment horizontal="center" vertical="center" wrapText="1"/>
    </xf>
    <xf numFmtId="0" fontId="1" fillId="0" borderId="4" xfId="771" applyFont="1" applyFill="1" applyBorder="1" applyAlignment="1">
      <alignment horizontal="center" vertical="center" wrapText="1"/>
    </xf>
    <xf numFmtId="0" fontId="1" fillId="0" borderId="0" xfId="771" applyFont="1" applyFill="1" applyAlignment="1">
      <alignment horizontal="center" vertical="center" wrapText="1"/>
    </xf>
    <xf numFmtId="0" fontId="1" fillId="0" borderId="5" xfId="149" applyNumberFormat="1" applyFont="1" applyFill="1" applyBorder="1" applyAlignment="1">
      <alignment horizontal="center" vertical="center"/>
    </xf>
    <xf numFmtId="186" fontId="1" fillId="0" borderId="6" xfId="149" applyNumberFormat="1" applyFont="1" applyFill="1" applyBorder="1" applyAlignment="1">
      <alignment horizontal="right" vertical="center"/>
    </xf>
    <xf numFmtId="186" fontId="1" fillId="0" borderId="0" xfId="149" applyNumberFormat="1" applyFont="1" applyFill="1" applyAlignment="1">
      <alignment horizontal="right" vertical="center"/>
    </xf>
    <xf numFmtId="0" fontId="0" fillId="0" borderId="7" xfId="149" applyNumberFormat="1" applyFont="1" applyFill="1" applyBorder="1" applyAlignment="1">
      <alignment horizontal="left" vertical="center"/>
    </xf>
    <xf numFmtId="186" fontId="0" fillId="0" borderId="8" xfId="149" applyNumberFormat="1" applyFont="1" applyFill="1" applyBorder="1" applyAlignment="1">
      <alignment horizontal="right" vertical="center"/>
    </xf>
    <xf numFmtId="186" fontId="0" fillId="0" borderId="9" xfId="149" applyNumberFormat="1" applyFont="1" applyFill="1" applyBorder="1" applyAlignment="1">
      <alignment horizontal="right" vertical="center"/>
    </xf>
    <xf numFmtId="186" fontId="0" fillId="0" borderId="0" xfId="149" applyNumberFormat="1" applyFont="1" applyFill="1" applyAlignment="1">
      <alignment horizontal="right" vertical="center"/>
    </xf>
    <xf numFmtId="10" fontId="0" fillId="0" borderId="0" xfId="149" applyNumberFormat="1" applyFont="1" applyFill="1" applyAlignment="1">
      <alignment horizontal="right" vertical="center"/>
    </xf>
    <xf numFmtId="0" fontId="0" fillId="0" borderId="10" xfId="149" applyNumberFormat="1" applyFont="1" applyFill="1" applyBorder="1" applyAlignment="1">
      <alignment horizontal="left" vertical="center"/>
    </xf>
    <xf numFmtId="186" fontId="0" fillId="0" borderId="11" xfId="149" applyNumberFormat="1" applyFont="1" applyFill="1" applyBorder="1" applyAlignment="1">
      <alignment horizontal="right" vertical="center"/>
    </xf>
    <xf numFmtId="186" fontId="0" fillId="0" borderId="12" xfId="149" applyNumberFormat="1" applyFont="1" applyFill="1" applyBorder="1" applyAlignment="1">
      <alignment horizontal="right" vertical="center"/>
    </xf>
    <xf numFmtId="0" fontId="0" fillId="0" borderId="13" xfId="771" applyFont="1" applyFill="1" applyBorder="1" applyAlignment="1">
      <alignment horizontal="left" vertical="center" wrapText="1"/>
    </xf>
    <xf numFmtId="0" fontId="0" fillId="0" borderId="0" xfId="771" applyFont="1" applyFill="1" applyAlignment="1">
      <alignment horizontal="left" vertical="center" wrapText="1"/>
    </xf>
    <xf numFmtId="0" fontId="0" fillId="0" borderId="0" xfId="771" applyFont="1" applyFill="1" applyAlignment="1">
      <alignment horizontal="left" vertical="center" wrapText="1" indent="1"/>
    </xf>
    <xf numFmtId="0" fontId="0" fillId="0" borderId="0" xfId="771" applyFont="1" applyFill="1" applyAlignment="1">
      <alignment vertical="center" wrapText="1"/>
    </xf>
    <xf numFmtId="0" fontId="0" fillId="0" borderId="0" xfId="771" applyFont="1" applyFill="1" applyAlignment="1">
      <alignment wrapText="1"/>
    </xf>
    <xf numFmtId="0" fontId="3" fillId="0" borderId="0" xfId="155" applyFont="1" applyFill="1" applyAlignment="1">
      <alignment wrapText="1"/>
    </xf>
    <xf numFmtId="0" fontId="3" fillId="0" borderId="0" xfId="155" applyFont="1" applyFill="1"/>
    <xf numFmtId="0" fontId="3" fillId="0" borderId="0" xfId="155" applyFont="1" applyFill="1" applyAlignment="1">
      <alignment horizontal="left"/>
    </xf>
    <xf numFmtId="0" fontId="3" fillId="0" borderId="0" xfId="155" applyFont="1" applyFill="1" applyAlignment="1">
      <alignment vertical="center"/>
    </xf>
    <xf numFmtId="0" fontId="0" fillId="0" borderId="0" xfId="155" applyFont="1" applyFill="1" applyAlignment="1">
      <alignment horizontal="right"/>
    </xf>
    <xf numFmtId="0" fontId="0" fillId="0" borderId="0" xfId="155" applyFont="1" applyFill="1" applyAlignment="1">
      <alignment horizontal="right" vertical="center"/>
    </xf>
    <xf numFmtId="0" fontId="0" fillId="0" borderId="0" xfId="155" applyFont="1" applyFill="1" applyAlignment="1">
      <alignment horizontal="left" vertical="center"/>
    </xf>
    <xf numFmtId="0" fontId="2" fillId="0" borderId="0" xfId="155" applyFont="1" applyFill="1" applyAlignment="1">
      <alignment horizontal="center" vertical="center" wrapText="1"/>
    </xf>
    <xf numFmtId="0" fontId="2" fillId="0" borderId="0" xfId="155" applyFont="1" applyFill="1" applyAlignment="1">
      <alignment horizontal="center" vertical="center"/>
    </xf>
    <xf numFmtId="0" fontId="2" fillId="0" borderId="0" xfId="155" applyFont="1" applyFill="1" applyAlignment="1">
      <alignment horizontal="left" vertical="center"/>
    </xf>
    <xf numFmtId="0" fontId="1" fillId="0" borderId="2" xfId="155" applyFont="1" applyFill="1" applyBorder="1" applyAlignment="1">
      <alignment horizontal="center" vertical="center" wrapText="1"/>
    </xf>
    <xf numFmtId="0" fontId="1" fillId="0" borderId="3" xfId="155" applyFont="1" applyFill="1" applyBorder="1" applyAlignment="1">
      <alignment horizontal="center" vertical="center"/>
    </xf>
    <xf numFmtId="0" fontId="1" fillId="0" borderId="4" xfId="155" applyFont="1" applyFill="1" applyBorder="1" applyAlignment="1">
      <alignment horizontal="center" vertical="center"/>
    </xf>
    <xf numFmtId="0" fontId="1" fillId="0" borderId="0" xfId="155" applyFont="1" applyFill="1" applyAlignment="1">
      <alignment horizontal="center" vertical="center"/>
    </xf>
    <xf numFmtId="0" fontId="1" fillId="0" borderId="0" xfId="155" applyFont="1" applyFill="1" applyAlignment="1">
      <alignment horizontal="center" vertical="center" wrapText="1"/>
    </xf>
    <xf numFmtId="0" fontId="1" fillId="0" borderId="0" xfId="155" applyFont="1" applyFill="1" applyAlignment="1">
      <alignment horizontal="left" vertical="center"/>
    </xf>
    <xf numFmtId="0" fontId="0" fillId="0" borderId="0" xfId="155" applyFont="1" applyFill="1" applyAlignment="1">
      <alignment vertical="center" wrapText="1"/>
    </xf>
    <xf numFmtId="186" fontId="0" fillId="0" borderId="6" xfId="150" applyNumberFormat="1" applyFont="1" applyFill="1" applyBorder="1" applyAlignment="1" applyProtection="1">
      <alignment horizontal="right" vertical="center"/>
    </xf>
    <xf numFmtId="186" fontId="0" fillId="0" borderId="1" xfId="150" applyNumberFormat="1" applyFont="1" applyFill="1" applyBorder="1" applyAlignment="1" applyProtection="1">
      <alignment horizontal="right" vertical="center"/>
    </xf>
    <xf numFmtId="186" fontId="0" fillId="0" borderId="0" xfId="150" applyNumberFormat="1" applyFont="1" applyFill="1" applyAlignment="1" applyProtection="1">
      <alignment horizontal="right" vertical="center"/>
    </xf>
    <xf numFmtId="186" fontId="0" fillId="0" borderId="0" xfId="150" applyNumberFormat="1" applyFont="1" applyFill="1" applyAlignment="1" applyProtection="1">
      <alignment horizontal="left" vertical="center"/>
    </xf>
    <xf numFmtId="186" fontId="0" fillId="0" borderId="8" xfId="150" applyNumberFormat="1" applyFont="1" applyFill="1" applyBorder="1" applyAlignment="1" applyProtection="1">
      <alignment horizontal="right" vertical="center"/>
    </xf>
    <xf numFmtId="186" fontId="0" fillId="0" borderId="9" xfId="150" applyNumberFormat="1" applyFont="1" applyFill="1" applyBorder="1" applyAlignment="1" applyProtection="1">
      <alignment horizontal="right" vertical="center"/>
    </xf>
    <xf numFmtId="186" fontId="0" fillId="0" borderId="8" xfId="1525" applyNumberFormat="1" applyFont="1" applyFill="1" applyBorder="1" applyAlignment="1" applyProtection="1">
      <alignment horizontal="right" vertical="center"/>
    </xf>
    <xf numFmtId="0" fontId="0" fillId="0" borderId="14" xfId="155" applyFont="1" applyFill="1" applyBorder="1" applyAlignment="1">
      <alignment vertical="center" wrapText="1"/>
    </xf>
    <xf numFmtId="186" fontId="0" fillId="0" borderId="11" xfId="1525" applyNumberFormat="1" applyFont="1" applyFill="1" applyBorder="1" applyAlignment="1" applyProtection="1">
      <alignment horizontal="right" vertical="center"/>
    </xf>
    <xf numFmtId="186" fontId="0" fillId="0" borderId="11" xfId="150" applyNumberFormat="1" applyFont="1" applyFill="1" applyBorder="1" applyAlignment="1" applyProtection="1">
      <alignment horizontal="right" vertical="center"/>
    </xf>
    <xf numFmtId="186" fontId="0" fillId="0" borderId="12" xfId="150" applyNumberFormat="1" applyFont="1" applyFill="1" applyBorder="1" applyAlignment="1" applyProtection="1">
      <alignment horizontal="right" vertical="center"/>
    </xf>
    <xf numFmtId="186" fontId="0" fillId="0" borderId="6" xfId="1525" applyNumberFormat="1" applyFont="1" applyFill="1" applyBorder="1" applyAlignment="1" applyProtection="1">
      <alignment horizontal="right" vertical="center"/>
    </xf>
    <xf numFmtId="0" fontId="4" fillId="0" borderId="0" xfId="155" applyFont="1" applyFill="1"/>
    <xf numFmtId="0" fontId="4" fillId="0" borderId="0" xfId="155" applyFont="1" applyFill="1" applyAlignment="1">
      <alignment vertical="center"/>
    </xf>
    <xf numFmtId="0" fontId="0" fillId="0" borderId="13" xfId="155" applyFont="1" applyFill="1" applyBorder="1" applyAlignment="1">
      <alignment vertical="center" wrapText="1"/>
    </xf>
    <xf numFmtId="0" fontId="0" fillId="0" borderId="0" xfId="155" applyFont="1" applyFill="1" applyBorder="1" applyAlignment="1">
      <alignment vertical="center" wrapText="1"/>
    </xf>
    <xf numFmtId="186" fontId="0" fillId="0" borderId="8" xfId="148" applyNumberFormat="1" applyFont="1" applyFill="1" applyBorder="1" applyAlignment="1">
      <alignment horizontal="right" vertical="center"/>
    </xf>
    <xf numFmtId="0" fontId="5" fillId="0" borderId="13" xfId="155" applyFont="1" applyFill="1" applyBorder="1" applyAlignment="1">
      <alignment horizontal="left" vertical="center" wrapText="1"/>
    </xf>
    <xf numFmtId="0" fontId="5" fillId="0" borderId="0" xfId="155" applyFont="1" applyFill="1" applyAlignment="1">
      <alignment horizontal="left" vertical="center" wrapText="1"/>
    </xf>
    <xf numFmtId="0" fontId="5" fillId="0" borderId="0" xfId="155" applyFont="1" applyFill="1" applyAlignment="1">
      <alignment horizontal="left" vertical="center" wrapText="1" indent="1"/>
    </xf>
    <xf numFmtId="0" fontId="0" fillId="0" borderId="0" xfId="147" applyFont="1" applyFill="1" applyAlignment="1">
      <alignment vertical="center"/>
    </xf>
    <xf numFmtId="187" fontId="0" fillId="0" borderId="0" xfId="147" applyNumberFormat="1" applyFont="1" applyFill="1" applyAlignment="1">
      <alignment vertical="center"/>
    </xf>
    <xf numFmtId="10" fontId="0" fillId="0" borderId="0" xfId="147" applyNumberFormat="1" applyFont="1" applyFill="1" applyAlignment="1">
      <alignment vertical="center"/>
    </xf>
    <xf numFmtId="186" fontId="0" fillId="0" borderId="0" xfId="147" applyNumberFormat="1" applyFont="1" applyFill="1" applyAlignment="1">
      <alignment vertical="center"/>
    </xf>
    <xf numFmtId="187" fontId="0" fillId="0" borderId="0" xfId="147" applyNumberFormat="1" applyFont="1" applyFill="1" applyAlignment="1">
      <alignment horizontal="right" vertical="center"/>
    </xf>
    <xf numFmtId="0" fontId="2" fillId="0" borderId="0" xfId="147" applyFont="1" applyFill="1" applyAlignment="1">
      <alignment horizontal="center" vertical="center"/>
    </xf>
    <xf numFmtId="0" fontId="0" fillId="0" borderId="0" xfId="147" applyFont="1" applyFill="1" applyAlignment="1">
      <alignment horizontal="left" vertical="center"/>
    </xf>
    <xf numFmtId="0" fontId="6" fillId="0" borderId="2" xfId="147" applyFont="1" applyFill="1" applyBorder="1" applyAlignment="1">
      <alignment horizontal="center" vertical="center" wrapText="1"/>
    </xf>
    <xf numFmtId="0" fontId="6" fillId="0" borderId="3" xfId="147" applyFont="1" applyFill="1" applyBorder="1" applyAlignment="1">
      <alignment horizontal="center" vertical="center" wrapText="1"/>
    </xf>
    <xf numFmtId="187" fontId="6" fillId="0" borderId="4" xfId="147" applyNumberFormat="1" applyFont="1" applyFill="1" applyBorder="1" applyAlignment="1">
      <alignment horizontal="center" vertical="center" wrapText="1"/>
    </xf>
    <xf numFmtId="187" fontId="6" fillId="0" borderId="15" xfId="147" applyNumberFormat="1" applyFont="1" applyFill="1" applyBorder="1" applyAlignment="1">
      <alignment horizontal="center" vertical="center" wrapText="1"/>
    </xf>
    <xf numFmtId="0" fontId="0" fillId="0" borderId="0" xfId="147" applyFont="1" applyFill="1" applyAlignment="1">
      <alignment horizontal="center" vertical="center" wrapText="1"/>
    </xf>
    <xf numFmtId="0" fontId="6" fillId="0" borderId="16" xfId="147" applyFont="1" applyFill="1" applyBorder="1" applyAlignment="1">
      <alignment horizontal="center" vertical="center" wrapText="1"/>
    </xf>
    <xf numFmtId="0" fontId="6" fillId="0" borderId="17" xfId="147" applyFont="1" applyFill="1" applyBorder="1" applyAlignment="1">
      <alignment horizontal="center" vertical="center" wrapText="1"/>
    </xf>
    <xf numFmtId="187" fontId="6" fillId="0" borderId="17" xfId="147" applyNumberFormat="1" applyFont="1" applyFill="1" applyBorder="1" applyAlignment="1">
      <alignment horizontal="center" vertical="center" wrapText="1"/>
    </xf>
    <xf numFmtId="187" fontId="6" fillId="0" borderId="18" xfId="147" applyNumberFormat="1" applyFont="1" applyFill="1" applyBorder="1" applyAlignment="1">
      <alignment horizontal="center" vertical="center" wrapText="1"/>
    </xf>
    <xf numFmtId="49" fontId="0" fillId="0" borderId="5" xfId="148" applyNumberFormat="1" applyFont="1" applyFill="1" applyBorder="1" applyAlignment="1">
      <alignment horizontal="left" vertical="center"/>
    </xf>
    <xf numFmtId="186" fontId="0" fillId="0" borderId="6" xfId="148" applyNumberFormat="1" applyFont="1" applyFill="1" applyBorder="1" applyAlignment="1">
      <alignment horizontal="right" vertical="center"/>
    </xf>
    <xf numFmtId="187" fontId="0" fillId="0" borderId="6" xfId="148" applyNumberFormat="1" applyFont="1" applyFill="1" applyBorder="1" applyAlignment="1">
      <alignment horizontal="right" vertical="center"/>
    </xf>
    <xf numFmtId="187" fontId="0" fillId="0" borderId="1" xfId="148" applyNumberFormat="1" applyFont="1" applyFill="1" applyBorder="1" applyAlignment="1">
      <alignment horizontal="right" vertical="center"/>
    </xf>
    <xf numFmtId="49" fontId="0" fillId="0" borderId="7" xfId="148" applyNumberFormat="1" applyFont="1" applyFill="1" applyBorder="1" applyAlignment="1">
      <alignment horizontal="left" vertical="center"/>
    </xf>
    <xf numFmtId="187" fontId="0" fillId="0" borderId="8" xfId="148" applyNumberFormat="1" applyFont="1" applyFill="1" applyBorder="1" applyAlignment="1">
      <alignment horizontal="right" vertical="center"/>
    </xf>
    <xf numFmtId="187" fontId="0" fillId="0" borderId="9" xfId="148" applyNumberFormat="1" applyFont="1" applyFill="1" applyBorder="1" applyAlignment="1">
      <alignment horizontal="right" vertical="center"/>
    </xf>
    <xf numFmtId="49" fontId="0" fillId="0" borderId="10" xfId="148" applyNumberFormat="1" applyFont="1" applyFill="1" applyBorder="1" applyAlignment="1">
      <alignment horizontal="left" vertical="center"/>
    </xf>
    <xf numFmtId="186" fontId="0" fillId="0" borderId="11" xfId="148" applyNumberFormat="1" applyFont="1" applyFill="1" applyBorder="1" applyAlignment="1">
      <alignment horizontal="right" vertical="center"/>
    </xf>
    <xf numFmtId="187" fontId="0" fillId="0" borderId="11" xfId="148" applyNumberFormat="1" applyFont="1" applyFill="1" applyBorder="1" applyAlignment="1">
      <alignment horizontal="right" vertical="center"/>
    </xf>
    <xf numFmtId="187" fontId="0" fillId="0" borderId="12" xfId="148" applyNumberFormat="1" applyFont="1" applyFill="1" applyBorder="1" applyAlignment="1">
      <alignment horizontal="right" vertical="center"/>
    </xf>
    <xf numFmtId="10" fontId="0" fillId="0" borderId="0" xfId="147" applyNumberFormat="1" applyFont="1" applyFill="1" applyAlignment="1">
      <alignment horizontal="center" vertical="center" wrapText="1"/>
    </xf>
    <xf numFmtId="0" fontId="0" fillId="0" borderId="0" xfId="0" applyFill="1"/>
    <xf numFmtId="186" fontId="0" fillId="0" borderId="0" xfId="0" applyNumberFormat="1" applyFill="1"/>
    <xf numFmtId="0" fontId="3" fillId="0" borderId="0" xfId="0" applyFont="1" applyFill="1"/>
    <xf numFmtId="0" fontId="0" fillId="0" borderId="0" xfId="0" applyFill="1" applyAlignment="1">
      <alignment horizontal="right"/>
    </xf>
    <xf numFmtId="0" fontId="2" fillId="0" borderId="0" xfId="0" applyFont="1" applyFill="1" applyBorder="1" applyAlignment="1">
      <alignment horizontal="center" vertical="center" wrapText="1"/>
    </xf>
    <xf numFmtId="186" fontId="2" fillId="0" borderId="0" xfId="0" applyNumberFormat="1" applyFont="1" applyFill="1" applyBorder="1" applyAlignment="1">
      <alignment horizontal="center" vertical="center" wrapText="1"/>
    </xf>
    <xf numFmtId="186" fontId="7" fillId="0" borderId="0" xfId="0" applyNumberFormat="1" applyFont="1" applyFill="1" applyBorder="1" applyAlignment="1">
      <alignment horizontal="center" vertical="center" wrapText="1"/>
    </xf>
    <xf numFmtId="0" fontId="8" fillId="0" borderId="0" xfId="0" applyFont="1" applyFill="1" applyBorder="1" applyAlignment="1">
      <alignment vertical="center" wrapText="1"/>
    </xf>
    <xf numFmtId="0" fontId="8" fillId="0" borderId="0" xfId="0" applyFont="1" applyFill="1" applyBorder="1" applyAlignment="1">
      <alignment horizontal="left" vertical="center" wrapText="1"/>
    </xf>
    <xf numFmtId="186" fontId="8" fillId="0" borderId="0" xfId="0" applyNumberFormat="1" applyFont="1" applyFill="1" applyBorder="1" applyAlignment="1">
      <alignment vertical="center" wrapText="1"/>
    </xf>
    <xf numFmtId="0" fontId="0" fillId="0" borderId="0" xfId="0" applyFont="1" applyFill="1" applyBorder="1" applyAlignment="1">
      <alignment horizontal="right" vertical="center" wrapText="1"/>
    </xf>
    <xf numFmtId="0" fontId="1" fillId="0" borderId="16" xfId="0" applyFont="1" applyFill="1" applyBorder="1" applyAlignment="1">
      <alignment horizontal="center" vertical="center" wrapText="1"/>
    </xf>
    <xf numFmtId="0" fontId="1" fillId="0" borderId="17" xfId="0" applyFont="1" applyFill="1" applyBorder="1" applyAlignment="1">
      <alignment horizontal="center" vertical="center" wrapText="1"/>
    </xf>
    <xf numFmtId="186" fontId="9" fillId="0" borderId="17" xfId="0" applyNumberFormat="1" applyFont="1" applyFill="1" applyBorder="1" applyAlignment="1">
      <alignment horizontal="center" vertical="center" wrapText="1"/>
    </xf>
    <xf numFmtId="186" fontId="1" fillId="0" borderId="16" xfId="0" applyNumberFormat="1" applyFont="1" applyFill="1" applyBorder="1" applyAlignment="1">
      <alignment horizontal="center" vertical="center" wrapText="1"/>
    </xf>
    <xf numFmtId="186" fontId="1" fillId="0" borderId="17" xfId="0" applyNumberFormat="1" applyFont="1" applyFill="1" applyBorder="1" applyAlignment="1">
      <alignment horizontal="center" vertical="center" wrapText="1"/>
    </xf>
    <xf numFmtId="186" fontId="9" fillId="0" borderId="18" xfId="0" applyNumberFormat="1" applyFont="1" applyFill="1" applyBorder="1" applyAlignment="1">
      <alignment horizontal="center" vertical="center" wrapText="1"/>
    </xf>
    <xf numFmtId="0" fontId="1" fillId="0" borderId="19"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9" fillId="0" borderId="7" xfId="0" applyFont="1" applyFill="1" applyBorder="1" applyAlignment="1">
      <alignment horizontal="left" vertical="center" wrapText="1"/>
    </xf>
    <xf numFmtId="186" fontId="9" fillId="0" borderId="8" xfId="26" applyNumberFormat="1" applyFont="1" applyFill="1" applyBorder="1" applyAlignment="1">
      <alignment horizontal="right" vertical="center" wrapText="1"/>
    </xf>
    <xf numFmtId="186" fontId="9" fillId="0" borderId="5" xfId="26" applyNumberFormat="1" applyFont="1" applyFill="1" applyBorder="1" applyAlignment="1">
      <alignment horizontal="right" vertical="center" wrapText="1"/>
    </xf>
    <xf numFmtId="186" fontId="9" fillId="0" borderId="6" xfId="26" applyNumberFormat="1" applyFont="1" applyFill="1" applyBorder="1" applyAlignment="1">
      <alignment horizontal="right" vertical="center" wrapText="1"/>
    </xf>
    <xf numFmtId="186" fontId="9" fillId="0" borderId="1" xfId="26" applyNumberFormat="1" applyFont="1" applyFill="1" applyBorder="1" applyAlignment="1">
      <alignment horizontal="right" vertical="center" wrapText="1"/>
    </xf>
    <xf numFmtId="0" fontId="9" fillId="0" borderId="0" xfId="0" applyFont="1" applyFill="1" applyBorder="1" applyAlignment="1">
      <alignment horizontal="center" vertical="center" wrapText="1"/>
    </xf>
    <xf numFmtId="0" fontId="1" fillId="0" borderId="0" xfId="0" applyFont="1" applyFill="1" applyBorder="1" applyAlignment="1">
      <alignment horizontal="left" vertical="center" indent="2"/>
    </xf>
    <xf numFmtId="186" fontId="9" fillId="0" borderId="7" xfId="26" applyNumberFormat="1" applyFont="1" applyFill="1" applyBorder="1" applyAlignment="1">
      <alignment horizontal="right" vertical="center" wrapText="1"/>
    </xf>
    <xf numFmtId="186" fontId="9" fillId="0" borderId="9" xfId="26" applyNumberFormat="1" applyFont="1" applyFill="1" applyBorder="1" applyAlignment="1">
      <alignment horizontal="right" vertical="center" wrapText="1"/>
    </xf>
    <xf numFmtId="0" fontId="1" fillId="0" borderId="9" xfId="0" applyFont="1" applyFill="1" applyBorder="1" applyAlignment="1">
      <alignment horizontal="left" vertical="center"/>
    </xf>
    <xf numFmtId="0" fontId="9" fillId="0" borderId="8" xfId="0" applyFont="1" applyFill="1" applyBorder="1" applyAlignment="1">
      <alignment horizontal="center" vertical="center" wrapText="1"/>
    </xf>
    <xf numFmtId="0" fontId="1" fillId="0" borderId="0" xfId="0" applyFont="1" applyFill="1" applyBorder="1" applyAlignment="1">
      <alignment vertical="center"/>
    </xf>
    <xf numFmtId="186" fontId="9" fillId="0" borderId="8" xfId="26" applyNumberFormat="1" applyFont="1" applyFill="1" applyBorder="1" applyAlignment="1">
      <alignment vertical="center" wrapText="1"/>
    </xf>
    <xf numFmtId="186" fontId="9" fillId="0" borderId="10" xfId="26" applyNumberFormat="1" applyFont="1" applyFill="1" applyBorder="1" applyAlignment="1">
      <alignment vertical="center" wrapText="1"/>
    </xf>
    <xf numFmtId="186" fontId="9" fillId="0" borderId="11" xfId="26" applyNumberFormat="1" applyFont="1" applyFill="1" applyBorder="1" applyAlignment="1">
      <alignment vertical="center" wrapText="1"/>
    </xf>
    <xf numFmtId="186" fontId="9" fillId="0" borderId="12" xfId="26" applyNumberFormat="1" applyFont="1" applyFill="1" applyBorder="1" applyAlignment="1">
      <alignment vertical="center" wrapText="1"/>
    </xf>
    <xf numFmtId="0" fontId="9" fillId="0" borderId="0" xfId="0" applyFont="1" applyFill="1" applyBorder="1" applyAlignment="1">
      <alignment vertical="center" wrapText="1"/>
    </xf>
    <xf numFmtId="0" fontId="10" fillId="0" borderId="0" xfId="0" applyFont="1" applyFill="1" applyBorder="1" applyAlignment="1">
      <alignment vertical="center" wrapText="1"/>
    </xf>
    <xf numFmtId="0" fontId="0" fillId="0" borderId="7" xfId="0" applyFont="1" applyFill="1" applyBorder="1" applyAlignment="1">
      <alignment horizontal="left" vertical="center" wrapText="1"/>
    </xf>
    <xf numFmtId="186" fontId="10" fillId="0" borderId="8" xfId="26" applyNumberFormat="1" applyFont="1" applyFill="1" applyBorder="1" applyAlignment="1">
      <alignment vertical="center" wrapText="1"/>
    </xf>
    <xf numFmtId="186" fontId="10" fillId="0" borderId="16" xfId="26" applyNumberFormat="1" applyFont="1" applyFill="1" applyBorder="1" applyAlignment="1">
      <alignment vertical="center" wrapText="1"/>
    </xf>
    <xf numFmtId="186" fontId="10" fillId="0" borderId="17" xfId="26" applyNumberFormat="1" applyFont="1" applyFill="1" applyBorder="1" applyAlignment="1">
      <alignment vertical="center" wrapText="1"/>
    </xf>
    <xf numFmtId="186" fontId="10" fillId="0" borderId="18" xfId="26" applyNumberFormat="1" applyFont="1" applyFill="1" applyBorder="1" applyAlignment="1">
      <alignment vertical="center" wrapText="1"/>
    </xf>
    <xf numFmtId="0" fontId="0" fillId="0" borderId="0" xfId="0" applyFont="1" applyFill="1" applyBorder="1" applyAlignment="1">
      <alignment vertical="center" wrapText="1"/>
    </xf>
    <xf numFmtId="186" fontId="10" fillId="0" borderId="9" xfId="26" applyNumberFormat="1" applyFont="1" applyFill="1" applyBorder="1" applyAlignment="1">
      <alignment vertical="center" wrapText="1"/>
    </xf>
    <xf numFmtId="0" fontId="0" fillId="0" borderId="7" xfId="0" applyFont="1" applyFill="1" applyBorder="1" applyAlignment="1">
      <alignment vertical="center" wrapText="1"/>
    </xf>
    <xf numFmtId="0" fontId="10" fillId="0" borderId="14" xfId="0" applyFont="1" applyFill="1" applyBorder="1" applyAlignment="1">
      <alignment vertical="center" wrapText="1"/>
    </xf>
    <xf numFmtId="0" fontId="0" fillId="0" borderId="10" xfId="0" applyFont="1" applyFill="1" applyBorder="1" applyAlignment="1">
      <alignment horizontal="left" vertical="center" wrapText="1"/>
    </xf>
    <xf numFmtId="186" fontId="10" fillId="0" borderId="11" xfId="26" applyNumberFormat="1" applyFont="1" applyFill="1" applyBorder="1" applyAlignment="1">
      <alignment vertical="center" wrapText="1"/>
    </xf>
    <xf numFmtId="0" fontId="0" fillId="0" borderId="14" xfId="0" applyFont="1" applyFill="1" applyBorder="1" applyAlignment="1">
      <alignment vertical="center" wrapText="1"/>
    </xf>
    <xf numFmtId="186" fontId="9" fillId="0" borderId="16" xfId="26" applyNumberFormat="1" applyFont="1" applyFill="1" applyBorder="1" applyAlignment="1">
      <alignment vertical="center" wrapText="1"/>
    </xf>
    <xf numFmtId="186" fontId="9" fillId="0" borderId="17" xfId="26" applyNumberFormat="1" applyFont="1" applyFill="1" applyBorder="1" applyAlignment="1">
      <alignment vertical="center" wrapText="1"/>
    </xf>
    <xf numFmtId="186" fontId="9" fillId="0" borderId="18" xfId="26" applyNumberFormat="1" applyFont="1" applyFill="1" applyBorder="1" applyAlignment="1">
      <alignment vertical="center" wrapText="1"/>
    </xf>
    <xf numFmtId="0" fontId="10" fillId="0" borderId="7" xfId="0" applyFont="1" applyFill="1" applyBorder="1" applyAlignment="1">
      <alignment horizontal="left" vertical="center" wrapText="1"/>
    </xf>
    <xf numFmtId="0" fontId="3" fillId="0" borderId="0" xfId="0" applyFont="1" applyFill="1" applyBorder="1" applyAlignment="1">
      <alignment vertical="center" wrapText="1"/>
    </xf>
    <xf numFmtId="0" fontId="10" fillId="0" borderId="10" xfId="0" applyFont="1" applyFill="1" applyBorder="1" applyAlignment="1">
      <alignment horizontal="left" vertical="center" wrapText="1"/>
    </xf>
    <xf numFmtId="0" fontId="10" fillId="0" borderId="9" xfId="0" applyFont="1" applyFill="1" applyBorder="1" applyAlignment="1">
      <alignment vertical="center" wrapText="1"/>
    </xf>
    <xf numFmtId="0" fontId="0" fillId="0" borderId="8" xfId="0" applyFont="1" applyFill="1" applyBorder="1" applyAlignment="1">
      <alignment vertical="center" wrapText="1"/>
    </xf>
    <xf numFmtId="0" fontId="3" fillId="0" borderId="0" xfId="0" applyFont="1" applyFill="1" applyAlignment="1">
      <alignment horizontal="right"/>
    </xf>
    <xf numFmtId="0" fontId="7" fillId="0" borderId="0" xfId="0" applyFont="1" applyFill="1" applyAlignment="1">
      <alignment horizontal="center" vertical="center" wrapText="1"/>
    </xf>
    <xf numFmtId="0" fontId="11" fillId="0" borderId="0" xfId="0" applyFont="1" applyFill="1" applyAlignment="1">
      <alignment horizontal="center" vertical="center" wrapText="1"/>
    </xf>
    <xf numFmtId="0" fontId="0" fillId="0" borderId="0" xfId="0" applyFont="1" applyFill="1" applyAlignment="1">
      <alignment horizontal="right" vertical="center" wrapText="1"/>
    </xf>
    <xf numFmtId="0" fontId="3" fillId="0" borderId="0" xfId="0" applyFont="1" applyFill="1" applyAlignment="1">
      <alignment horizontal="right" vertical="center" wrapText="1"/>
    </xf>
    <xf numFmtId="0" fontId="1" fillId="0" borderId="0" xfId="0" applyFont="1" applyFill="1" applyAlignment="1">
      <alignment horizontal="center" vertical="center" wrapText="1"/>
    </xf>
    <xf numFmtId="0" fontId="4" fillId="0" borderId="0" xfId="0" applyFont="1" applyFill="1" applyAlignment="1">
      <alignment horizontal="center" vertical="center" wrapText="1"/>
    </xf>
    <xf numFmtId="0" fontId="9" fillId="0" borderId="0" xfId="0" applyFont="1" applyFill="1" applyAlignment="1">
      <alignment horizontal="center" vertical="center" wrapText="1"/>
    </xf>
    <xf numFmtId="0" fontId="12" fillId="0" borderId="0" xfId="0" applyFont="1" applyFill="1" applyAlignment="1">
      <alignment horizontal="center" vertical="center" wrapText="1"/>
    </xf>
    <xf numFmtId="0" fontId="1" fillId="0" borderId="0" xfId="0" applyFont="1" applyFill="1"/>
    <xf numFmtId="0" fontId="9" fillId="0" borderId="0" xfId="0" applyFont="1" applyFill="1" applyAlignment="1">
      <alignment vertical="center" wrapText="1"/>
    </xf>
    <xf numFmtId="0" fontId="12" fillId="0" borderId="0" xfId="0" applyFont="1" applyFill="1" applyAlignment="1">
      <alignment vertical="center" wrapText="1"/>
    </xf>
    <xf numFmtId="0" fontId="0" fillId="0" borderId="0" xfId="0" applyFont="1" applyFill="1" applyAlignment="1">
      <alignment vertical="center" wrapText="1"/>
    </xf>
    <xf numFmtId="0" fontId="3" fillId="0" borderId="0" xfId="0" applyFont="1" applyFill="1" applyAlignment="1">
      <alignment vertical="center" wrapText="1"/>
    </xf>
    <xf numFmtId="0" fontId="10" fillId="0" borderId="1" xfId="0" applyFont="1" applyFill="1" applyBorder="1" applyAlignment="1">
      <alignment vertical="center" wrapText="1"/>
    </xf>
    <xf numFmtId="0" fontId="0" fillId="0" borderId="5" xfId="0" applyFont="1" applyFill="1" applyBorder="1" applyAlignment="1">
      <alignment horizontal="left" vertical="center" wrapText="1"/>
    </xf>
    <xf numFmtId="186" fontId="10" fillId="0" borderId="6" xfId="26" applyNumberFormat="1" applyFont="1" applyFill="1" applyBorder="1" applyAlignment="1">
      <alignment vertical="center" wrapText="1"/>
    </xf>
    <xf numFmtId="0" fontId="0" fillId="0" borderId="6" xfId="0" applyFont="1" applyFill="1" applyBorder="1" applyAlignment="1">
      <alignment vertical="center" wrapText="1"/>
    </xf>
    <xf numFmtId="0" fontId="10" fillId="0" borderId="12" xfId="0" applyFont="1" applyFill="1" applyBorder="1" applyAlignment="1">
      <alignment vertical="center" wrapText="1"/>
    </xf>
    <xf numFmtId="0" fontId="0" fillId="0" borderId="11" xfId="0" applyFont="1" applyFill="1" applyBorder="1" applyAlignment="1">
      <alignment vertical="center" wrapText="1"/>
    </xf>
    <xf numFmtId="0" fontId="10" fillId="0" borderId="13" xfId="0" applyFont="1" applyFill="1" applyBorder="1" applyAlignment="1">
      <alignment vertical="center" wrapText="1"/>
    </xf>
    <xf numFmtId="0" fontId="0" fillId="0" borderId="13" xfId="0" applyFont="1" applyFill="1" applyBorder="1" applyAlignment="1">
      <alignment vertical="center" wrapText="1"/>
    </xf>
    <xf numFmtId="186" fontId="0" fillId="0" borderId="0" xfId="0" applyNumberFormat="1"/>
    <xf numFmtId="0" fontId="0" fillId="0" borderId="0" xfId="0" applyFont="1" applyFill="1" applyAlignment="1"/>
    <xf numFmtId="186" fontId="0" fillId="0" borderId="0" xfId="0" applyNumberFormat="1" applyFont="1" applyFill="1" applyAlignment="1">
      <alignment horizontal="right" vertical="center"/>
    </xf>
    <xf numFmtId="186" fontId="0" fillId="0" borderId="0" xfId="0" applyNumberFormat="1" applyFont="1" applyFill="1" applyAlignment="1">
      <alignment horizontal="right"/>
    </xf>
    <xf numFmtId="0" fontId="13" fillId="0" borderId="0" xfId="0" applyFont="1" applyFill="1" applyAlignment="1">
      <alignment horizontal="center" vertical="center"/>
    </xf>
    <xf numFmtId="0" fontId="13" fillId="0" borderId="0" xfId="0" applyFont="1" applyFill="1" applyAlignment="1">
      <alignment vertical="center"/>
    </xf>
    <xf numFmtId="0" fontId="8" fillId="0" borderId="0" xfId="0" applyFont="1" applyFill="1" applyBorder="1" applyAlignment="1">
      <alignment horizontal="center" vertical="center" wrapText="1"/>
    </xf>
    <xf numFmtId="186" fontId="14" fillId="0" borderId="0" xfId="0" applyNumberFormat="1" applyFont="1" applyFill="1" applyBorder="1" applyAlignment="1">
      <alignment horizontal="right" vertical="center" wrapText="1"/>
    </xf>
    <xf numFmtId="0" fontId="1" fillId="0" borderId="5" xfId="0" applyFont="1" applyFill="1" applyBorder="1" applyAlignment="1">
      <alignment horizontal="center" vertical="center" wrapText="1"/>
    </xf>
    <xf numFmtId="0" fontId="1" fillId="0" borderId="13" xfId="0" applyFont="1" applyFill="1" applyBorder="1" applyAlignment="1">
      <alignment horizontal="center" vertical="center" wrapText="1"/>
    </xf>
    <xf numFmtId="186" fontId="1" fillId="0" borderId="13" xfId="0" applyNumberFormat="1" applyFont="1" applyFill="1" applyBorder="1" applyAlignment="1">
      <alignment horizontal="center" vertical="center" wrapText="1"/>
    </xf>
    <xf numFmtId="0" fontId="13" fillId="0" borderId="0" xfId="0" applyFont="1" applyFill="1" applyAlignment="1">
      <alignment vertical="center" wrapText="1"/>
    </xf>
    <xf numFmtId="0" fontId="1" fillId="0" borderId="10" xfId="0" applyFont="1" applyFill="1" applyBorder="1" applyAlignment="1">
      <alignment horizontal="center" vertical="center" wrapText="1"/>
    </xf>
    <xf numFmtId="0" fontId="1" fillId="0" borderId="14" xfId="0" applyFont="1" applyFill="1" applyBorder="1" applyAlignment="1">
      <alignment horizontal="center" vertical="center" wrapText="1"/>
    </xf>
    <xf numFmtId="186" fontId="1" fillId="0" borderId="8" xfId="0" applyNumberFormat="1" applyFont="1" applyFill="1" applyBorder="1" applyAlignment="1">
      <alignment horizontal="center" vertical="center" wrapText="1"/>
    </xf>
    <xf numFmtId="186" fontId="1" fillId="0" borderId="18" xfId="0" applyNumberFormat="1" applyFont="1" applyFill="1" applyBorder="1" applyAlignment="1">
      <alignment horizontal="center" vertical="center" wrapText="1"/>
    </xf>
    <xf numFmtId="0" fontId="15" fillId="0" borderId="7" xfId="0" applyFont="1" applyFill="1" applyBorder="1" applyAlignment="1">
      <alignment vertical="center" wrapText="1"/>
    </xf>
    <xf numFmtId="0" fontId="16" fillId="0" borderId="8" xfId="0" applyFont="1" applyFill="1" applyBorder="1" applyAlignment="1">
      <alignment horizontal="center" vertical="center" wrapText="1"/>
    </xf>
    <xf numFmtId="186" fontId="16" fillId="0" borderId="0" xfId="26" applyNumberFormat="1" applyFont="1" applyBorder="1" applyAlignment="1">
      <alignment vertical="center" wrapText="1"/>
    </xf>
    <xf numFmtId="186" fontId="16" fillId="0" borderId="7" xfId="26" applyNumberFormat="1" applyFont="1" applyBorder="1" applyAlignment="1">
      <alignment vertical="center" wrapText="1"/>
    </xf>
    <xf numFmtId="186" fontId="16" fillId="0" borderId="8" xfId="26" applyNumberFormat="1" applyFont="1" applyBorder="1" applyAlignment="1">
      <alignment vertical="center" wrapText="1"/>
    </xf>
    <xf numFmtId="186" fontId="16" fillId="0" borderId="9" xfId="26" applyNumberFormat="1" applyFont="1" applyBorder="1" applyAlignment="1">
      <alignment vertical="center" wrapText="1"/>
    </xf>
    <xf numFmtId="186" fontId="16" fillId="0" borderId="16" xfId="26" applyNumberFormat="1" applyFont="1" applyBorder="1" applyAlignment="1">
      <alignment vertical="center" wrapText="1"/>
    </xf>
    <xf numFmtId="0" fontId="15" fillId="0" borderId="7" xfId="0" applyFont="1" applyFill="1" applyBorder="1" applyAlignment="1">
      <alignment horizontal="center" vertical="center" wrapText="1"/>
    </xf>
    <xf numFmtId="0" fontId="16" fillId="0" borderId="8" xfId="0" applyFont="1" applyFill="1" applyBorder="1" applyAlignment="1">
      <alignment vertical="center" wrapText="1"/>
    </xf>
    <xf numFmtId="0" fontId="15" fillId="0" borderId="10" xfId="0" applyFont="1" applyFill="1" applyBorder="1" applyAlignment="1">
      <alignment horizontal="center" vertical="center" wrapText="1"/>
    </xf>
    <xf numFmtId="0" fontId="16" fillId="0" borderId="11" xfId="0" applyFont="1" applyFill="1" applyBorder="1" applyAlignment="1">
      <alignment vertical="center" wrapText="1"/>
    </xf>
    <xf numFmtId="186" fontId="16" fillId="0" borderId="14" xfId="26" applyNumberFormat="1" applyFont="1" applyBorder="1" applyAlignment="1">
      <alignment vertical="center" wrapText="1"/>
    </xf>
    <xf numFmtId="186" fontId="16" fillId="0" borderId="10" xfId="26" applyNumberFormat="1" applyFont="1" applyBorder="1" applyAlignment="1">
      <alignment vertical="center" wrapText="1"/>
    </xf>
    <xf numFmtId="186" fontId="16" fillId="0" borderId="11" xfId="26" applyNumberFormat="1" applyFont="1" applyBorder="1" applyAlignment="1">
      <alignment vertical="center" wrapText="1"/>
    </xf>
    <xf numFmtId="186" fontId="16" fillId="0" borderId="12" xfId="26" applyNumberFormat="1" applyFont="1" applyBorder="1" applyAlignment="1">
      <alignment vertical="center" wrapText="1"/>
    </xf>
    <xf numFmtId="186" fontId="16" fillId="0" borderId="0" xfId="26" applyNumberFormat="1" applyFont="1" applyAlignment="1">
      <alignment vertical="center" wrapText="1"/>
    </xf>
    <xf numFmtId="0" fontId="5" fillId="0" borderId="0" xfId="1106" applyFont="1" applyFill="1">
      <alignment vertical="center"/>
    </xf>
    <xf numFmtId="0" fontId="0" fillId="0" borderId="0" xfId="1106" applyFont="1" applyFill="1" applyAlignment="1">
      <alignment horizontal="right" vertical="center"/>
    </xf>
    <xf numFmtId="0" fontId="17" fillId="0" borderId="0" xfId="1106" applyFont="1" applyFill="1" applyAlignment="1">
      <alignment horizontal="center" vertical="center"/>
    </xf>
    <xf numFmtId="0" fontId="5" fillId="0" borderId="0" xfId="1106" applyFont="1" applyFill="1" applyAlignment="1">
      <alignment horizontal="right" vertical="center"/>
    </xf>
    <xf numFmtId="0" fontId="1" fillId="0" borderId="15" xfId="1106" applyFont="1" applyFill="1" applyBorder="1" applyAlignment="1">
      <alignment horizontal="center" vertical="center" wrapText="1"/>
    </xf>
    <xf numFmtId="0" fontId="1" fillId="0" borderId="4" xfId="1106" applyFont="1" applyFill="1" applyBorder="1" applyAlignment="1">
      <alignment horizontal="center" vertical="center" wrapText="1"/>
    </xf>
    <xf numFmtId="0" fontId="5" fillId="0" borderId="0" xfId="1106" applyFont="1" applyFill="1" applyBorder="1">
      <alignment vertical="center"/>
    </xf>
    <xf numFmtId="0" fontId="0" fillId="0" borderId="0" xfId="1106" applyFont="1" applyFill="1" applyBorder="1" applyAlignment="1">
      <alignment horizontal="justify" vertical="center" wrapText="1"/>
    </xf>
    <xf numFmtId="0" fontId="0" fillId="0" borderId="9" xfId="1106" applyFont="1" applyFill="1" applyBorder="1" applyAlignment="1">
      <alignment horizontal="right" vertical="center" wrapText="1"/>
    </xf>
    <xf numFmtId="188" fontId="5" fillId="0" borderId="0" xfId="1106" applyNumberFormat="1" applyFont="1" applyFill="1" applyBorder="1">
      <alignment vertical="center"/>
    </xf>
    <xf numFmtId="188" fontId="5" fillId="0" borderId="0" xfId="1106" applyNumberFormat="1" applyFont="1" applyFill="1">
      <alignment vertical="center"/>
    </xf>
    <xf numFmtId="0" fontId="5" fillId="0" borderId="0" xfId="1106" applyFont="1" applyFill="1" applyBorder="1" applyAlignment="1">
      <alignment horizontal="justify" vertical="center" wrapText="1"/>
    </xf>
    <xf numFmtId="0" fontId="0" fillId="0" borderId="9" xfId="1106" applyFont="1" applyFill="1" applyBorder="1" applyAlignment="1">
      <alignment horizontal="right" vertical="top" wrapText="1"/>
    </xf>
    <xf numFmtId="0" fontId="0" fillId="0" borderId="14" xfId="1106" applyFont="1" applyFill="1" applyBorder="1" applyAlignment="1">
      <alignment horizontal="justify" vertical="center" wrapText="1"/>
    </xf>
    <xf numFmtId="0" fontId="0" fillId="0" borderId="12" xfId="1106" applyFont="1" applyFill="1" applyBorder="1" applyAlignment="1">
      <alignment horizontal="justify" vertical="center" wrapText="1"/>
    </xf>
    <xf numFmtId="0" fontId="18" fillId="0" borderId="0" xfId="0" applyFont="1" applyFill="1" applyBorder="1" applyAlignment="1">
      <alignment horizontal="left" vertical="center" wrapText="1"/>
    </xf>
    <xf numFmtId="0" fontId="5" fillId="0" borderId="9" xfId="1106" applyFont="1" applyFill="1" applyBorder="1" applyAlignment="1">
      <alignment horizontal="right" vertical="center"/>
    </xf>
    <xf numFmtId="0" fontId="1" fillId="0" borderId="2" xfId="1106" applyFont="1" applyFill="1" applyBorder="1" applyAlignment="1">
      <alignment horizontal="center" vertical="center" wrapText="1"/>
    </xf>
    <xf numFmtId="0" fontId="0" fillId="0" borderId="7" xfId="1106" applyFont="1" applyFill="1" applyBorder="1" applyAlignment="1">
      <alignment horizontal="justify" vertical="center" wrapText="1"/>
    </xf>
    <xf numFmtId="186" fontId="5" fillId="0" borderId="0" xfId="1106" applyNumberFormat="1" applyFont="1" applyFill="1">
      <alignment vertical="center"/>
    </xf>
    <xf numFmtId="10" fontId="0" fillId="0" borderId="0" xfId="1106" applyNumberFormat="1" applyFont="1" applyFill="1" applyBorder="1" applyAlignment="1">
      <alignment horizontal="right" vertical="center" wrapText="1"/>
    </xf>
    <xf numFmtId="0" fontId="5" fillId="0" borderId="7" xfId="1106" applyFont="1" applyFill="1" applyBorder="1" applyAlignment="1">
      <alignment horizontal="justify" vertical="center" wrapText="1"/>
    </xf>
    <xf numFmtId="0" fontId="0" fillId="0" borderId="10" xfId="1106" applyFont="1" applyFill="1" applyBorder="1" applyAlignment="1">
      <alignment horizontal="justify" vertical="center" wrapText="1"/>
    </xf>
    <xf numFmtId="0" fontId="0" fillId="0" borderId="12" xfId="1106" applyFont="1" applyFill="1" applyBorder="1" applyAlignment="1">
      <alignment horizontal="right" vertical="center" wrapText="1"/>
    </xf>
    <xf numFmtId="0" fontId="7" fillId="0" borderId="0" xfId="1106" applyFont="1" applyFill="1" applyAlignment="1">
      <alignment horizontal="center" vertical="center"/>
    </xf>
    <xf numFmtId="0" fontId="0" fillId="0" borderId="9" xfId="1106" applyFont="1" applyFill="1" applyBorder="1" applyAlignment="1">
      <alignment horizontal="right" vertical="center"/>
    </xf>
    <xf numFmtId="0" fontId="0" fillId="0" borderId="0" xfId="1665" applyFont="1" applyFill="1" applyAlignment="1">
      <alignment vertical="center" wrapText="1"/>
    </xf>
    <xf numFmtId="0" fontId="0" fillId="0" borderId="0" xfId="1665" applyFont="1" applyFill="1" applyAlignment="1"/>
    <xf numFmtId="0" fontId="0" fillId="0" borderId="0" xfId="3465" applyFont="1" applyFill="1" applyAlignment="1">
      <alignment horizontal="right" vertical="center"/>
    </xf>
    <xf numFmtId="0" fontId="17" fillId="0" borderId="0" xfId="118" applyFont="1" applyFill="1" applyAlignment="1">
      <alignment horizontal="center" vertical="center" wrapText="1"/>
    </xf>
    <xf numFmtId="0" fontId="5" fillId="0" borderId="0" xfId="1665" applyFont="1" applyFill="1" applyAlignment="1">
      <alignment vertical="center" wrapText="1"/>
    </xf>
    <xf numFmtId="0" fontId="5" fillId="0" borderId="0" xfId="1665" applyFont="1" applyFill="1" applyBorder="1" applyAlignment="1">
      <alignment horizontal="right"/>
    </xf>
    <xf numFmtId="0" fontId="19" fillId="0" borderId="6" xfId="1665" applyFont="1" applyFill="1" applyBorder="1" applyAlignment="1">
      <alignment horizontal="center" vertical="center"/>
    </xf>
    <xf numFmtId="0" fontId="19" fillId="0" borderId="2" xfId="1665" applyFont="1" applyFill="1" applyBorder="1" applyAlignment="1">
      <alignment horizontal="center" vertical="center"/>
    </xf>
    <xf numFmtId="0" fontId="19" fillId="0" borderId="4" xfId="1665" applyFont="1" applyFill="1" applyBorder="1" applyAlignment="1">
      <alignment horizontal="center" vertical="center" wrapText="1"/>
    </xf>
    <xf numFmtId="0" fontId="5" fillId="0" borderId="5" xfId="0" applyFont="1" applyFill="1" applyBorder="1" applyAlignment="1">
      <alignment horizontal="left" vertical="center" wrapText="1"/>
    </xf>
    <xf numFmtId="176" fontId="5" fillId="0" borderId="1" xfId="0" applyNumberFormat="1" applyFont="1" applyFill="1" applyBorder="1" applyAlignment="1">
      <alignment horizontal="right" vertical="center"/>
    </xf>
    <xf numFmtId="0" fontId="5" fillId="0" borderId="7" xfId="0" applyFont="1" applyFill="1" applyBorder="1" applyAlignment="1">
      <alignment horizontal="left" vertical="center" wrapText="1"/>
    </xf>
    <xf numFmtId="176" fontId="5" fillId="0" borderId="9" xfId="0" applyNumberFormat="1" applyFont="1" applyFill="1" applyBorder="1" applyAlignment="1">
      <alignment horizontal="right" vertical="center"/>
    </xf>
    <xf numFmtId="0" fontId="5" fillId="0" borderId="7" xfId="0" applyFont="1" applyFill="1" applyBorder="1" applyAlignment="1">
      <alignment vertical="center" wrapText="1"/>
    </xf>
    <xf numFmtId="0" fontId="5" fillId="0" borderId="7" xfId="0" applyFont="1" applyFill="1" applyBorder="1" applyAlignment="1">
      <alignment vertical="center"/>
    </xf>
    <xf numFmtId="176" fontId="20" fillId="0" borderId="9" xfId="0" applyNumberFormat="1" applyFont="1" applyFill="1" applyBorder="1" applyAlignment="1">
      <alignment horizontal="right" vertical="center"/>
    </xf>
    <xf numFmtId="0" fontId="19" fillId="0" borderId="7" xfId="0" applyFont="1" applyFill="1" applyBorder="1" applyAlignment="1">
      <alignment horizontal="center" vertical="center" wrapText="1"/>
    </xf>
    <xf numFmtId="176" fontId="19" fillId="0" borderId="9" xfId="0" applyNumberFormat="1" applyFont="1" applyFill="1" applyBorder="1" applyAlignment="1">
      <alignment horizontal="right" vertical="center"/>
    </xf>
    <xf numFmtId="0" fontId="19" fillId="0" borderId="10" xfId="0" applyFont="1" applyFill="1" applyBorder="1" applyAlignment="1">
      <alignment horizontal="center" vertical="center" wrapText="1"/>
    </xf>
    <xf numFmtId="176" fontId="19" fillId="0" borderId="12" xfId="0" applyNumberFormat="1" applyFont="1" applyFill="1" applyBorder="1" applyAlignment="1">
      <alignment horizontal="right" vertical="center"/>
    </xf>
    <xf numFmtId="0" fontId="13" fillId="2" borderId="0" xfId="1665" applyFont="1" applyFill="1" applyAlignment="1">
      <alignment horizontal="left" vertical="center" wrapText="1"/>
    </xf>
    <xf numFmtId="0" fontId="14" fillId="0" borderId="0" xfId="1665" applyFont="1" applyFill="1" applyAlignment="1"/>
    <xf numFmtId="0" fontId="5" fillId="0" borderId="0" xfId="1665" applyFont="1" applyFill="1" applyAlignment="1">
      <alignment horizontal="left"/>
    </xf>
    <xf numFmtId="0" fontId="5" fillId="0" borderId="5" xfId="0" applyFont="1" applyFill="1" applyBorder="1" applyAlignment="1">
      <alignment vertical="center"/>
    </xf>
    <xf numFmtId="190" fontId="5" fillId="0" borderId="1" xfId="0" applyNumberFormat="1" applyFont="1" applyFill="1" applyBorder="1" applyAlignment="1">
      <alignment vertical="center"/>
    </xf>
    <xf numFmtId="0" fontId="5" fillId="0" borderId="0" xfId="0" applyFont="1" applyFill="1" applyBorder="1" applyAlignment="1">
      <alignment vertical="center"/>
    </xf>
    <xf numFmtId="190" fontId="5" fillId="0" borderId="9" xfId="0" applyNumberFormat="1" applyFont="1" applyFill="1" applyBorder="1" applyAlignment="1">
      <alignment vertical="center"/>
    </xf>
    <xf numFmtId="190" fontId="5" fillId="0" borderId="9" xfId="0" applyNumberFormat="1" applyFont="1" applyFill="1" applyBorder="1" applyAlignment="1">
      <alignment horizontal="right" vertical="center"/>
    </xf>
    <xf numFmtId="0" fontId="5" fillId="0" borderId="7" xfId="0" applyFont="1" applyFill="1" applyBorder="1" applyAlignment="1">
      <alignment horizontal="left" vertical="center"/>
    </xf>
    <xf numFmtId="0" fontId="5" fillId="0" borderId="7" xfId="1665" applyFont="1" applyFill="1" applyBorder="1" applyAlignment="1">
      <alignment vertical="center"/>
    </xf>
    <xf numFmtId="190" fontId="5" fillId="0" borderId="9" xfId="1665" applyNumberFormat="1" applyFont="1" applyFill="1" applyBorder="1" applyAlignment="1">
      <alignment vertical="center"/>
    </xf>
    <xf numFmtId="0" fontId="19" fillId="0" borderId="7" xfId="1665" applyFont="1" applyFill="1" applyBorder="1" applyAlignment="1">
      <alignment vertical="center"/>
    </xf>
    <xf numFmtId="190" fontId="19" fillId="0" borderId="9" xfId="1665" applyNumberFormat="1" applyFont="1" applyFill="1" applyBorder="1" applyAlignment="1">
      <alignment vertical="center"/>
    </xf>
    <xf numFmtId="0" fontId="19" fillId="0" borderId="10" xfId="1665" applyFont="1" applyFill="1" applyBorder="1" applyAlignment="1">
      <alignment horizontal="center" vertical="center"/>
    </xf>
    <xf numFmtId="190" fontId="19" fillId="0" borderId="12" xfId="1665" applyNumberFormat="1" applyFont="1" applyFill="1" applyBorder="1" applyAlignment="1">
      <alignment vertical="center"/>
    </xf>
    <xf numFmtId="177" fontId="0" fillId="0" borderId="0" xfId="1665" applyNumberFormat="1" applyFont="1" applyFill="1" applyAlignment="1"/>
    <xf numFmtId="10" fontId="0" fillId="0" borderId="0" xfId="1665" applyNumberFormat="1" applyFont="1" applyFill="1" applyAlignment="1"/>
    <xf numFmtId="0" fontId="21" fillId="0" borderId="0" xfId="1665" applyFont="1" applyFill="1" applyAlignment="1">
      <alignment vertical="center" wrapText="1"/>
    </xf>
    <xf numFmtId="0" fontId="21" fillId="0" borderId="0" xfId="1665" applyFont="1" applyFill="1" applyAlignment="1"/>
    <xf numFmtId="0" fontId="5" fillId="0" borderId="7" xfId="1665" applyFont="1" applyFill="1" applyBorder="1" applyAlignment="1">
      <alignment horizontal="left" vertical="center" wrapText="1"/>
    </xf>
    <xf numFmtId="176" fontId="5" fillId="0" borderId="9" xfId="1665" applyNumberFormat="1" applyFont="1" applyFill="1" applyBorder="1" applyAlignment="1">
      <alignment horizontal="right" vertical="center"/>
    </xf>
    <xf numFmtId="176" fontId="5" fillId="0" borderId="9" xfId="139" applyNumberFormat="1" applyFont="1" applyBorder="1" applyAlignment="1">
      <alignment horizontal="right" vertical="center"/>
    </xf>
    <xf numFmtId="176" fontId="20" fillId="0" borderId="9" xfId="1665" applyNumberFormat="1" applyFont="1" applyFill="1" applyBorder="1" applyAlignment="1">
      <alignment horizontal="right" vertical="center"/>
    </xf>
    <xf numFmtId="0" fontId="19" fillId="0" borderId="7" xfId="1665" applyFont="1" applyFill="1" applyBorder="1" applyAlignment="1">
      <alignment horizontal="center" vertical="center" wrapText="1"/>
    </xf>
    <xf numFmtId="176" fontId="19" fillId="0" borderId="9" xfId="1665" applyNumberFormat="1" applyFont="1" applyFill="1" applyBorder="1" applyAlignment="1">
      <alignment horizontal="right" vertical="center"/>
    </xf>
    <xf numFmtId="0" fontId="5" fillId="0" borderId="7" xfId="1665" applyFont="1" applyFill="1" applyBorder="1" applyAlignment="1">
      <alignment vertical="center" wrapText="1"/>
    </xf>
    <xf numFmtId="0" fontId="19" fillId="0" borderId="10" xfId="1665" applyFont="1" applyFill="1" applyBorder="1" applyAlignment="1">
      <alignment vertical="center" wrapText="1"/>
    </xf>
    <xf numFmtId="176" fontId="19" fillId="0" borderId="12" xfId="1665" applyNumberFormat="1" applyFont="1" applyFill="1" applyBorder="1" applyAlignment="1">
      <alignment horizontal="right" vertical="center"/>
    </xf>
    <xf numFmtId="176" fontId="0" fillId="0" borderId="0" xfId="1665" applyNumberFormat="1" applyFont="1" applyFill="1" applyAlignment="1"/>
    <xf numFmtId="190" fontId="5" fillId="0" borderId="1" xfId="0" applyNumberFormat="1" applyFont="1" applyFill="1" applyBorder="1" applyAlignment="1">
      <alignment horizontal="right" vertical="center"/>
    </xf>
    <xf numFmtId="0" fontId="5" fillId="0" borderId="7" xfId="772" applyFont="1" applyFill="1" applyBorder="1" applyAlignment="1">
      <alignment vertical="center"/>
    </xf>
    <xf numFmtId="190" fontId="5" fillId="0" borderId="9" xfId="772" applyNumberFormat="1" applyFont="1" applyFill="1" applyBorder="1" applyAlignment="1">
      <alignment horizontal="right" vertical="center"/>
    </xf>
    <xf numFmtId="0" fontId="19" fillId="0" borderId="7" xfId="772" applyFont="1" applyFill="1" applyBorder="1" applyAlignment="1">
      <alignment horizontal="center" vertical="center"/>
    </xf>
    <xf numFmtId="190" fontId="19" fillId="0" borderId="9" xfId="772" applyNumberFormat="1" applyFont="1" applyFill="1" applyBorder="1" applyAlignment="1">
      <alignment horizontal="right" vertical="center"/>
    </xf>
    <xf numFmtId="0" fontId="19" fillId="0" borderId="10" xfId="772" applyFont="1" applyFill="1" applyBorder="1" applyAlignment="1">
      <alignment horizontal="center" vertical="center"/>
    </xf>
    <xf numFmtId="190" fontId="19" fillId="0" borderId="12" xfId="772" applyNumberFormat="1" applyFont="1" applyFill="1" applyBorder="1" applyAlignment="1">
      <alignment horizontal="right" vertical="center"/>
    </xf>
    <xf numFmtId="0" fontId="13" fillId="0" borderId="0" xfId="2016" applyFont="1" applyFill="1" applyBorder="1" applyAlignment="1">
      <alignment vertical="center"/>
    </xf>
    <xf numFmtId="0" fontId="13" fillId="0" borderId="0" xfId="0" applyFont="1" applyFill="1" applyBorder="1" applyAlignment="1">
      <alignment vertical="center"/>
    </xf>
    <xf numFmtId="0" fontId="13" fillId="0" borderId="0" xfId="2016" applyFont="1" applyFill="1" applyBorder="1" applyAlignment="1">
      <alignment horizontal="right" vertical="center"/>
    </xf>
    <xf numFmtId="0" fontId="22" fillId="0" borderId="0" xfId="2016" applyFont="1" applyFill="1" applyBorder="1" applyAlignment="1">
      <alignment horizontal="center" vertical="center" wrapText="1"/>
    </xf>
    <xf numFmtId="0" fontId="18" fillId="0" borderId="0" xfId="2016" applyFont="1" applyFill="1" applyBorder="1" applyAlignment="1">
      <alignment horizontal="right" vertical="center" wrapText="1"/>
    </xf>
    <xf numFmtId="0" fontId="18" fillId="0" borderId="0" xfId="2016" applyFont="1" applyFill="1" applyBorder="1" applyAlignment="1">
      <alignment horizontal="right" vertical="center"/>
    </xf>
    <xf numFmtId="0" fontId="23" fillId="0" borderId="20" xfId="2016" applyFont="1" applyFill="1" applyBorder="1" applyAlignment="1">
      <alignment horizontal="center" vertical="center" wrapText="1"/>
    </xf>
    <xf numFmtId="0" fontId="23" fillId="0" borderId="21" xfId="2016" applyFont="1" applyFill="1" applyBorder="1" applyAlignment="1">
      <alignment horizontal="center" vertical="center" wrapText="1"/>
    </xf>
    <xf numFmtId="0" fontId="23" fillId="0" borderId="22" xfId="2016" applyFont="1" applyFill="1" applyBorder="1" applyAlignment="1">
      <alignment horizontal="center" vertical="center" wrapText="1"/>
    </xf>
    <xf numFmtId="0" fontId="23" fillId="0" borderId="23" xfId="2016" applyFont="1" applyFill="1" applyBorder="1" applyAlignment="1">
      <alignment horizontal="center" vertical="center" wrapText="1"/>
    </xf>
    <xf numFmtId="0" fontId="23" fillId="0" borderId="24" xfId="2016" applyFont="1" applyFill="1" applyBorder="1" applyAlignment="1">
      <alignment horizontal="center" vertical="center" wrapText="1"/>
    </xf>
    <xf numFmtId="0" fontId="23" fillId="0" borderId="25" xfId="2016" applyFont="1" applyFill="1" applyBorder="1" applyAlignment="1">
      <alignment horizontal="center" vertical="center" wrapText="1"/>
    </xf>
    <xf numFmtId="177" fontId="23" fillId="0" borderId="0" xfId="2546" applyNumberFormat="1" applyFont="1" applyFill="1" applyBorder="1" applyAlignment="1">
      <alignment horizontal="center" vertical="center"/>
    </xf>
    <xf numFmtId="189" fontId="24" fillId="0" borderId="8" xfId="2016" applyNumberFormat="1" applyFont="1" applyFill="1" applyBorder="1" applyAlignment="1">
      <alignment horizontal="center" vertical="center" wrapText="1"/>
    </xf>
    <xf numFmtId="189" fontId="24" fillId="0" borderId="0" xfId="2016" applyNumberFormat="1" applyFont="1" applyFill="1" applyBorder="1" applyAlignment="1">
      <alignment horizontal="center" vertical="center"/>
    </xf>
    <xf numFmtId="177" fontId="1" fillId="0" borderId="0" xfId="2546" applyNumberFormat="1" applyFont="1" applyFill="1" applyBorder="1" applyAlignment="1">
      <alignment horizontal="center" vertical="center"/>
    </xf>
    <xf numFmtId="189" fontId="24" fillId="0" borderId="8" xfId="2016" applyNumberFormat="1" applyFont="1" applyFill="1" applyBorder="1" applyAlignment="1">
      <alignment horizontal="right" vertical="center" wrapText="1"/>
    </xf>
    <xf numFmtId="189" fontId="24" fillId="0" borderId="0" xfId="2016" applyNumberFormat="1" applyFont="1" applyFill="1" applyBorder="1" applyAlignment="1">
      <alignment horizontal="right" vertical="center"/>
    </xf>
    <xf numFmtId="0" fontId="18" fillId="0" borderId="14" xfId="2016" applyFont="1" applyFill="1" applyBorder="1" applyAlignment="1">
      <alignment vertical="center"/>
    </xf>
    <xf numFmtId="0" fontId="18" fillId="0" borderId="11" xfId="2016" applyFont="1" applyFill="1" applyBorder="1" applyAlignment="1">
      <alignment vertical="center"/>
    </xf>
    <xf numFmtId="0" fontId="18" fillId="0" borderId="0" xfId="2016" applyFont="1" applyFill="1" applyBorder="1" applyAlignment="1">
      <alignment horizontal="left" vertical="center" wrapText="1"/>
    </xf>
    <xf numFmtId="0" fontId="23" fillId="0" borderId="0" xfId="0" applyFont="1" applyFill="1" applyBorder="1" applyAlignment="1">
      <alignment horizontal="center" vertical="center" wrapText="1"/>
    </xf>
    <xf numFmtId="0" fontId="18" fillId="0" borderId="0" xfId="0" applyFont="1" applyFill="1" applyBorder="1" applyAlignment="1">
      <alignment horizontal="right" vertical="center" wrapText="1"/>
    </xf>
    <xf numFmtId="0" fontId="25" fillId="0" borderId="0" xfId="0" applyFont="1" applyFill="1" applyBorder="1" applyAlignment="1">
      <alignment horizontal="center" vertical="center" wrapText="1"/>
    </xf>
    <xf numFmtId="0" fontId="26" fillId="0" borderId="0" xfId="0" applyFont="1" applyFill="1" applyBorder="1" applyAlignment="1">
      <alignment vertical="center" wrapText="1"/>
    </xf>
    <xf numFmtId="0" fontId="18" fillId="0" borderId="0" xfId="0" applyFont="1" applyFill="1" applyBorder="1" applyAlignment="1">
      <alignment vertical="center" wrapText="1"/>
    </xf>
    <xf numFmtId="0" fontId="23" fillId="0" borderId="26" xfId="0" applyFont="1" applyFill="1" applyBorder="1" applyAlignment="1">
      <alignment horizontal="center" vertical="center" wrapText="1"/>
    </xf>
    <xf numFmtId="0" fontId="23" fillId="0" borderId="27" xfId="0" applyFont="1" applyFill="1" applyBorder="1" applyAlignment="1">
      <alignment horizontal="center" vertical="center" wrapText="1"/>
    </xf>
    <xf numFmtId="0" fontId="23" fillId="0" borderId="28" xfId="0" applyFont="1" applyFill="1" applyBorder="1" applyAlignment="1">
      <alignment horizontal="center" vertical="center" wrapText="1"/>
    </xf>
    <xf numFmtId="0" fontId="23" fillId="0" borderId="18" xfId="0" applyFont="1" applyFill="1" applyBorder="1" applyAlignment="1">
      <alignment horizontal="center" vertical="center" wrapText="1"/>
    </xf>
    <xf numFmtId="0" fontId="0" fillId="0" borderId="0" xfId="0" applyFill="1" applyBorder="1" applyAlignment="1"/>
    <xf numFmtId="0" fontId="18" fillId="0" borderId="29" xfId="0" applyFont="1" applyFill="1" applyBorder="1" applyAlignment="1">
      <alignment horizontal="center" vertical="center" wrapText="1"/>
    </xf>
    <xf numFmtId="186" fontId="1" fillId="0" borderId="30" xfId="2" applyNumberFormat="1" applyFont="1" applyFill="1" applyBorder="1" applyAlignment="1">
      <alignment horizontal="right" vertical="center"/>
    </xf>
    <xf numFmtId="186" fontId="1" fillId="0" borderId="31" xfId="2" applyNumberFormat="1" applyFont="1" applyFill="1" applyBorder="1" applyAlignment="1">
      <alignment horizontal="right" vertical="center"/>
    </xf>
    <xf numFmtId="0" fontId="18" fillId="0" borderId="32" xfId="0" applyFont="1" applyFill="1" applyBorder="1" applyAlignment="1">
      <alignment horizontal="left" vertical="center" wrapText="1" indent="1"/>
    </xf>
    <xf numFmtId="186" fontId="0" fillId="0" borderId="33" xfId="2" applyNumberFormat="1" applyFont="1" applyFill="1" applyBorder="1" applyAlignment="1">
      <alignment horizontal="right" vertical="center"/>
    </xf>
    <xf numFmtId="186" fontId="0" fillId="0" borderId="34" xfId="2" applyNumberFormat="1" applyFont="1" applyFill="1" applyBorder="1" applyAlignment="1">
      <alignment horizontal="right" vertical="center"/>
    </xf>
    <xf numFmtId="0" fontId="18" fillId="0" borderId="0" xfId="0" applyFont="1" applyFill="1" applyBorder="1" applyAlignment="1">
      <alignment horizontal="left" vertical="center"/>
    </xf>
    <xf numFmtId="0" fontId="23" fillId="0" borderId="0" xfId="0" applyFont="1" applyFill="1" applyAlignment="1">
      <alignment horizontal="center" vertical="center" wrapText="1"/>
    </xf>
    <xf numFmtId="0" fontId="26" fillId="0" borderId="0" xfId="0" applyFont="1" applyFill="1" applyAlignment="1">
      <alignment horizontal="center" vertical="center" wrapText="1"/>
    </xf>
    <xf numFmtId="0" fontId="18" fillId="0" borderId="0" xfId="0" applyFont="1" applyFill="1" applyAlignment="1">
      <alignment horizontal="right" vertical="center" wrapText="1"/>
    </xf>
    <xf numFmtId="0" fontId="23" fillId="0" borderId="35" xfId="0" applyFont="1" applyFill="1" applyBorder="1" applyAlignment="1">
      <alignment horizontal="left" vertical="center" wrapText="1"/>
    </xf>
    <xf numFmtId="191" fontId="23" fillId="0" borderId="36" xfId="0" applyNumberFormat="1" applyFont="1" applyFill="1" applyBorder="1" applyAlignment="1">
      <alignment horizontal="right" vertical="center" wrapText="1"/>
    </xf>
    <xf numFmtId="0" fontId="18" fillId="0" borderId="29" xfId="0" applyFont="1" applyFill="1" applyBorder="1" applyAlignment="1">
      <alignment horizontal="left" vertical="center" wrapText="1"/>
    </xf>
    <xf numFmtId="191" fontId="23" fillId="0" borderId="30" xfId="0" applyNumberFormat="1" applyFont="1" applyFill="1" applyBorder="1" applyAlignment="1">
      <alignment horizontal="right" vertical="center" wrapText="1"/>
    </xf>
    <xf numFmtId="0" fontId="23" fillId="0" borderId="29" xfId="0" applyFont="1" applyFill="1" applyBorder="1" applyAlignment="1">
      <alignment horizontal="left" vertical="center" wrapText="1"/>
    </xf>
    <xf numFmtId="191" fontId="18" fillId="0" borderId="30" xfId="0" applyNumberFormat="1" applyFont="1" applyFill="1" applyBorder="1" applyAlignment="1">
      <alignment horizontal="right" vertical="center" wrapText="1"/>
    </xf>
    <xf numFmtId="0" fontId="18" fillId="0" borderId="37" xfId="0" applyFont="1" applyFill="1" applyBorder="1" applyAlignment="1">
      <alignment horizontal="left" vertical="center" wrapText="1"/>
    </xf>
    <xf numFmtId="191" fontId="18" fillId="0" borderId="38" xfId="0" applyNumberFormat="1" applyFont="1" applyFill="1" applyBorder="1" applyAlignment="1">
      <alignment horizontal="right" vertical="center" wrapText="1"/>
    </xf>
    <xf numFmtId="0" fontId="27" fillId="0" borderId="0" xfId="0" applyFont="1" applyFill="1" applyAlignment="1">
      <alignment horizontal="left" vertical="center" wrapText="1"/>
    </xf>
    <xf numFmtId="191" fontId="23" fillId="0" borderId="39" xfId="0" applyNumberFormat="1" applyFont="1" applyFill="1" applyBorder="1" applyAlignment="1">
      <alignment horizontal="right" vertical="center" wrapText="1"/>
    </xf>
    <xf numFmtId="191" fontId="23" fillId="0" borderId="31" xfId="0" applyNumberFormat="1" applyFont="1" applyFill="1" applyBorder="1" applyAlignment="1">
      <alignment horizontal="right" vertical="center" wrapText="1"/>
    </xf>
    <xf numFmtId="191" fontId="18" fillId="0" borderId="31" xfId="0" applyNumberFormat="1" applyFont="1" applyFill="1" applyBorder="1" applyAlignment="1">
      <alignment horizontal="right" vertical="center" wrapText="1"/>
    </xf>
    <xf numFmtId="191" fontId="18" fillId="0" borderId="40" xfId="0" applyNumberFormat="1" applyFont="1" applyFill="1" applyBorder="1" applyAlignment="1">
      <alignment horizontal="right" vertical="center" wrapText="1"/>
    </xf>
    <xf numFmtId="0" fontId="1" fillId="0" borderId="0" xfId="160" applyFont="1" applyFill="1" applyBorder="1" applyAlignment="1" applyProtection="1">
      <alignment vertical="center"/>
      <protection locked="0"/>
    </xf>
    <xf numFmtId="186" fontId="0" fillId="0" borderId="0" xfId="160" applyNumberFormat="1" applyFont="1" applyFill="1" applyAlignment="1" applyProtection="1">
      <alignment vertical="center"/>
      <protection locked="0"/>
    </xf>
    <xf numFmtId="0" fontId="0" fillId="0" borderId="0" xfId="160" applyFont="1" applyFill="1" applyAlignment="1" applyProtection="1">
      <alignment vertical="center"/>
      <protection locked="0"/>
    </xf>
    <xf numFmtId="187" fontId="0" fillId="2" borderId="0" xfId="160" applyNumberFormat="1" applyFont="1" applyFill="1" applyAlignment="1" applyProtection="1">
      <alignment horizontal="right" vertical="center"/>
      <protection locked="0"/>
    </xf>
    <xf numFmtId="0" fontId="17" fillId="0" borderId="0" xfId="160" applyFont="1" applyFill="1" applyAlignment="1" applyProtection="1">
      <alignment horizontal="center" vertical="center"/>
      <protection locked="0"/>
    </xf>
    <xf numFmtId="187" fontId="0" fillId="0" borderId="0" xfId="160" applyNumberFormat="1" applyFont="1" applyFill="1" applyAlignment="1" applyProtection="1">
      <alignment horizontal="right" vertical="center"/>
      <protection locked="0"/>
    </xf>
    <xf numFmtId="0" fontId="1" fillId="0" borderId="15" xfId="3700" applyFont="1" applyFill="1" applyBorder="1" applyAlignment="1" applyProtection="1">
      <alignment horizontal="center" vertical="center"/>
      <protection locked="0"/>
    </xf>
    <xf numFmtId="186" fontId="1" fillId="0" borderId="4" xfId="3700" applyNumberFormat="1" applyFont="1" applyFill="1" applyBorder="1" applyAlignment="1" applyProtection="1">
      <alignment horizontal="center" vertical="center" wrapText="1"/>
      <protection locked="0"/>
    </xf>
    <xf numFmtId="0" fontId="1" fillId="0" borderId="0" xfId="136" applyFont="1" applyFill="1" applyBorder="1" applyAlignment="1" applyProtection="1">
      <alignment horizontal="center" vertical="center"/>
      <protection locked="0"/>
    </xf>
    <xf numFmtId="186" fontId="1" fillId="0" borderId="1" xfId="136" applyNumberFormat="1" applyFont="1" applyFill="1" applyBorder="1" applyAlignment="1" applyProtection="1">
      <alignment horizontal="right" vertical="center"/>
      <protection locked="0"/>
    </xf>
    <xf numFmtId="3" fontId="1" fillId="0" borderId="7" xfId="777" applyNumberFormat="1" applyFont="1" applyFill="1" applyBorder="1" applyAlignment="1" applyProtection="1">
      <alignment vertical="center" wrapText="1"/>
      <protection locked="0"/>
    </xf>
    <xf numFmtId="186" fontId="1" fillId="0" borderId="9" xfId="3700" applyNumberFormat="1" applyFont="1" applyFill="1" applyBorder="1" applyAlignment="1" applyProtection="1">
      <alignment horizontal="right" vertical="center"/>
    </xf>
    <xf numFmtId="186" fontId="1" fillId="0" borderId="9" xfId="136" applyNumberFormat="1" applyFont="1" applyFill="1" applyBorder="1" applyAlignment="1" applyProtection="1">
      <alignment horizontal="right" vertical="center"/>
    </xf>
    <xf numFmtId="188" fontId="0" fillId="0" borderId="7" xfId="777" applyNumberFormat="1" applyFont="1" applyFill="1" applyBorder="1" applyAlignment="1" applyProtection="1">
      <alignment vertical="center"/>
      <protection locked="0"/>
    </xf>
    <xf numFmtId="186" fontId="0" fillId="0" borderId="9" xfId="136" applyNumberFormat="1" applyFont="1" applyFill="1" applyBorder="1" applyAlignment="1" applyProtection="1">
      <alignment horizontal="right" vertical="center"/>
    </xf>
    <xf numFmtId="188" fontId="0" fillId="0" borderId="10" xfId="777" applyNumberFormat="1" applyFont="1" applyFill="1" applyBorder="1" applyAlignment="1" applyProtection="1">
      <alignment vertical="center"/>
      <protection locked="0"/>
    </xf>
    <xf numFmtId="186" fontId="0" fillId="0" borderId="12" xfId="136" applyNumberFormat="1" applyFont="1" applyFill="1" applyBorder="1" applyAlignment="1" applyProtection="1">
      <alignment horizontal="right" vertical="center"/>
    </xf>
    <xf numFmtId="0" fontId="0" fillId="0" borderId="0" xfId="136" applyFont="1" applyFill="1" applyBorder="1" applyAlignment="1" applyProtection="1">
      <alignment vertical="center"/>
      <protection locked="0"/>
    </xf>
    <xf numFmtId="0" fontId="0" fillId="0" borderId="0" xfId="136" applyFont="1" applyFill="1" applyBorder="1" applyAlignment="1" applyProtection="1">
      <alignment horizontal="left" vertical="center"/>
      <protection locked="0"/>
    </xf>
    <xf numFmtId="0" fontId="0" fillId="0" borderId="0" xfId="160" applyFont="1" applyFill="1" applyBorder="1" applyAlignment="1" applyProtection="1">
      <alignment vertical="center"/>
      <protection locked="0"/>
    </xf>
    <xf numFmtId="0" fontId="0" fillId="0" borderId="0" xfId="160" applyFont="1" applyFill="1" applyAlignment="1" applyProtection="1">
      <alignment vertical="top"/>
      <protection locked="0"/>
    </xf>
    <xf numFmtId="0" fontId="6" fillId="0" borderId="0" xfId="160" applyFont="1" applyFill="1" applyAlignment="1" applyProtection="1">
      <alignment vertical="center"/>
      <protection locked="0"/>
    </xf>
    <xf numFmtId="0" fontId="1" fillId="0" borderId="2" xfId="777" applyFont="1" applyFill="1" applyBorder="1" applyAlignment="1" applyProtection="1">
      <alignment horizontal="center" vertical="center"/>
      <protection locked="0"/>
    </xf>
    <xf numFmtId="186" fontId="1" fillId="0" borderId="4" xfId="777" applyNumberFormat="1" applyFont="1" applyFill="1" applyBorder="1" applyAlignment="1" applyProtection="1">
      <alignment horizontal="center" vertical="center"/>
      <protection locked="0"/>
    </xf>
    <xf numFmtId="188" fontId="0" fillId="0" borderId="7" xfId="777" applyNumberFormat="1" applyFont="1" applyFill="1" applyBorder="1" applyAlignment="1" applyProtection="1">
      <alignment horizontal="left" vertical="center" indent="2"/>
      <protection locked="0"/>
    </xf>
    <xf numFmtId="0" fontId="1" fillId="0" borderId="10" xfId="777" applyFont="1" applyFill="1" applyBorder="1" applyAlignment="1" applyProtection="1">
      <alignment horizontal="left" vertical="center"/>
      <protection locked="0"/>
    </xf>
    <xf numFmtId="186" fontId="1" fillId="0" borderId="12" xfId="777" applyNumberFormat="1" applyFont="1" applyFill="1" applyBorder="1" applyAlignment="1" applyProtection="1">
      <alignment horizontal="right" vertical="center"/>
    </xf>
    <xf numFmtId="188" fontId="0" fillId="0" borderId="0" xfId="136" applyNumberFormat="1" applyFont="1" applyFill="1" applyBorder="1" applyAlignment="1" applyProtection="1">
      <alignment vertical="center"/>
      <protection locked="0"/>
    </xf>
    <xf numFmtId="186" fontId="0" fillId="0" borderId="0" xfId="136" applyNumberFormat="1" applyFont="1" applyFill="1" applyBorder="1" applyAlignment="1" applyProtection="1">
      <alignment horizontal="right" vertical="center"/>
    </xf>
    <xf numFmtId="0" fontId="0" fillId="0" borderId="0" xfId="122" applyFont="1" applyFill="1" applyAlignment="1">
      <alignment vertical="center"/>
    </xf>
    <xf numFmtId="186" fontId="0" fillId="0" borderId="0" xfId="160" applyNumberFormat="1" applyFont="1" applyFill="1" applyAlignment="1" applyProtection="1">
      <alignment horizontal="center" vertical="center"/>
      <protection locked="0"/>
    </xf>
    <xf numFmtId="3" fontId="6" fillId="0" borderId="0" xfId="160" applyNumberFormat="1" applyFont="1" applyFill="1" applyBorder="1" applyAlignment="1" applyProtection="1">
      <alignment vertical="center"/>
      <protection locked="0"/>
    </xf>
    <xf numFmtId="0" fontId="6" fillId="0" borderId="5" xfId="777" applyFont="1" applyFill="1" applyBorder="1" applyAlignment="1" applyProtection="1">
      <alignment horizontal="center" vertical="center"/>
      <protection locked="0"/>
    </xf>
    <xf numFmtId="186" fontId="1" fillId="0" borderId="1" xfId="777" applyNumberFormat="1" applyFont="1" applyFill="1" applyBorder="1" applyAlignment="1" applyProtection="1">
      <alignment horizontal="right" vertical="center"/>
      <protection locked="0"/>
    </xf>
    <xf numFmtId="0" fontId="6" fillId="0" borderId="7" xfId="777" applyFont="1" applyFill="1" applyBorder="1" applyAlignment="1" applyProtection="1">
      <alignment horizontal="left" vertical="center"/>
      <protection locked="0"/>
    </xf>
    <xf numFmtId="186" fontId="1" fillId="0" borderId="9" xfId="777" applyNumberFormat="1" applyFont="1" applyFill="1" applyBorder="1" applyAlignment="1" applyProtection="1">
      <alignment horizontal="right" vertical="center"/>
      <protection locked="0"/>
    </xf>
    <xf numFmtId="186" fontId="1" fillId="0" borderId="9" xfId="777" applyNumberFormat="1" applyFont="1" applyFill="1" applyBorder="1" applyAlignment="1" applyProtection="1">
      <alignment horizontal="right" vertical="center"/>
    </xf>
    <xf numFmtId="3" fontId="0" fillId="0" borderId="7" xfId="777" applyNumberFormat="1" applyFont="1" applyFill="1" applyBorder="1" applyAlignment="1" applyProtection="1">
      <alignment vertical="center"/>
      <protection locked="0"/>
    </xf>
    <xf numFmtId="186" fontId="0" fillId="0" borderId="9" xfId="777" applyNumberFormat="1" applyFont="1" applyFill="1" applyBorder="1" applyAlignment="1" applyProtection="1">
      <alignment horizontal="right" vertical="center"/>
    </xf>
    <xf numFmtId="0" fontId="6" fillId="0" borderId="10" xfId="777" applyFont="1" applyFill="1" applyBorder="1" applyAlignment="1" applyProtection="1">
      <alignment horizontal="left" vertical="center"/>
      <protection locked="0"/>
    </xf>
    <xf numFmtId="0" fontId="0" fillId="0" borderId="0" xfId="777" applyFont="1" applyFill="1" applyBorder="1" applyAlignment="1" applyProtection="1">
      <alignment horizontal="left" vertical="center"/>
      <protection locked="0"/>
    </xf>
    <xf numFmtId="186" fontId="1" fillId="0" borderId="0" xfId="777" applyNumberFormat="1" applyFont="1" applyFill="1" applyBorder="1" applyAlignment="1" applyProtection="1">
      <alignment horizontal="right" vertical="center"/>
    </xf>
    <xf numFmtId="0" fontId="0" fillId="0" borderId="0" xfId="160" applyFont="1" applyFill="1" applyBorder="1" applyAlignment="1" applyProtection="1">
      <alignment horizontal="left" vertical="center" wrapText="1" indent="2"/>
      <protection locked="0"/>
    </xf>
    <xf numFmtId="0" fontId="0" fillId="0" borderId="0" xfId="160" applyFont="1" applyFill="1" applyAlignment="1" applyProtection="1">
      <alignment vertical="center" wrapText="1"/>
      <protection locked="0"/>
    </xf>
    <xf numFmtId="187" fontId="0" fillId="0" borderId="0" xfId="771" applyNumberFormat="1" applyFont="1" applyFill="1" applyAlignment="1">
      <alignment horizontal="right" vertical="center"/>
    </xf>
    <xf numFmtId="0" fontId="17" fillId="0" borderId="0" xfId="122" applyFont="1" applyFill="1" applyAlignment="1">
      <alignment horizontal="center" vertical="center" wrapText="1"/>
    </xf>
    <xf numFmtId="187" fontId="0" fillId="0" borderId="0" xfId="771" applyNumberFormat="1" applyFont="1" applyFill="1" applyAlignment="1">
      <alignment horizontal="right"/>
    </xf>
    <xf numFmtId="0" fontId="1" fillId="0" borderId="15" xfId="1339" applyFont="1" applyFill="1" applyBorder="1" applyAlignment="1" applyProtection="1">
      <alignment horizontal="center" vertical="center"/>
      <protection locked="0"/>
    </xf>
    <xf numFmtId="0" fontId="1" fillId="0" borderId="4" xfId="1339" applyFont="1" applyFill="1" applyBorder="1" applyAlignment="1" applyProtection="1">
      <alignment horizontal="center" vertical="center" wrapText="1"/>
      <protection locked="0"/>
    </xf>
    <xf numFmtId="0" fontId="1" fillId="0" borderId="0" xfId="1339" applyFont="1" applyFill="1" applyBorder="1" applyAlignment="1" applyProtection="1">
      <alignment horizontal="left" vertical="center"/>
      <protection locked="0"/>
    </xf>
    <xf numFmtId="186" fontId="1" fillId="0" borderId="9" xfId="122" applyNumberFormat="1" applyFont="1" applyFill="1" applyBorder="1" applyAlignment="1">
      <alignment vertical="center"/>
    </xf>
    <xf numFmtId="0" fontId="1" fillId="0" borderId="0" xfId="1339" applyFont="1" applyFill="1" applyBorder="1" applyAlignment="1" applyProtection="1">
      <alignment vertical="center" wrapText="1"/>
      <protection locked="0"/>
    </xf>
    <xf numFmtId="186" fontId="1" fillId="0" borderId="9" xfId="771" applyNumberFormat="1" applyFont="1" applyFill="1" applyBorder="1" applyAlignment="1">
      <alignment vertical="center"/>
    </xf>
    <xf numFmtId="0" fontId="0" fillId="0" borderId="0" xfId="1339" applyFont="1" applyFill="1" applyBorder="1" applyAlignment="1" applyProtection="1">
      <alignment vertical="center" wrapText="1"/>
      <protection locked="0"/>
    </xf>
    <xf numFmtId="186" fontId="0" fillId="0" borderId="9" xfId="122" applyNumberFormat="1" applyFont="1" applyFill="1" applyBorder="1" applyAlignment="1">
      <alignment vertical="center"/>
    </xf>
    <xf numFmtId="0" fontId="1" fillId="0" borderId="14" xfId="1339" applyFont="1" applyFill="1" applyBorder="1" applyAlignment="1" applyProtection="1">
      <alignment vertical="center" wrapText="1"/>
      <protection locked="0"/>
    </xf>
    <xf numFmtId="186" fontId="1" fillId="0" borderId="12" xfId="122" applyNumberFormat="1" applyFont="1" applyFill="1" applyBorder="1" applyAlignment="1">
      <alignment vertical="center"/>
    </xf>
    <xf numFmtId="186" fontId="1" fillId="0" borderId="0" xfId="122" applyNumberFormat="1" applyFont="1" applyFill="1" applyBorder="1" applyAlignment="1">
      <alignment vertical="center"/>
    </xf>
    <xf numFmtId="0" fontId="0" fillId="2" borderId="0" xfId="771" applyFont="1" applyFill="1" applyAlignment="1"/>
    <xf numFmtId="190" fontId="0" fillId="2" borderId="0" xfId="771" applyNumberFormat="1" applyFont="1" applyFill="1" applyAlignment="1">
      <alignment vertical="center"/>
    </xf>
    <xf numFmtId="187" fontId="0" fillId="2" borderId="0" xfId="771" applyNumberFormat="1" applyFont="1" applyFill="1" applyAlignment="1">
      <alignment horizontal="right"/>
    </xf>
    <xf numFmtId="0" fontId="17" fillId="2" borderId="0" xfId="771" applyFont="1" applyFill="1" applyAlignment="1">
      <alignment horizontal="center"/>
    </xf>
    <xf numFmtId="187" fontId="0" fillId="2" borderId="0" xfId="771" applyNumberFormat="1" applyFont="1" applyFill="1" applyAlignment="1">
      <alignment horizontal="center" vertical="center"/>
    </xf>
    <xf numFmtId="0" fontId="1" fillId="2" borderId="15" xfId="1339" applyFont="1" applyFill="1" applyBorder="1" applyAlignment="1" applyProtection="1">
      <alignment horizontal="left" vertical="center" indent="2"/>
      <protection locked="0"/>
    </xf>
    <xf numFmtId="0" fontId="1" fillId="2" borderId="4" xfId="1329" applyFont="1" applyFill="1" applyBorder="1" applyAlignment="1">
      <alignment horizontal="center" vertical="center" wrapText="1"/>
    </xf>
    <xf numFmtId="190" fontId="1" fillId="2" borderId="0" xfId="771" applyNumberFormat="1" applyFont="1" applyFill="1" applyAlignment="1">
      <alignment vertical="center"/>
    </xf>
    <xf numFmtId="0" fontId="1" fillId="2" borderId="0" xfId="1339" applyFont="1" applyFill="1" applyBorder="1" applyAlignment="1" applyProtection="1">
      <alignment horizontal="left" vertical="center"/>
      <protection locked="0"/>
    </xf>
    <xf numFmtId="186" fontId="1" fillId="2" borderId="9" xfId="1329" applyNumberFormat="1" applyFont="1" applyFill="1" applyBorder="1" applyAlignment="1">
      <alignment vertical="center"/>
    </xf>
    <xf numFmtId="0" fontId="0" fillId="2" borderId="0" xfId="1339" applyFont="1" applyFill="1" applyBorder="1" applyAlignment="1" applyProtection="1">
      <alignment horizontal="left" vertical="center"/>
      <protection locked="0"/>
    </xf>
    <xf numFmtId="186" fontId="0" fillId="2" borderId="9" xfId="1329" applyNumberFormat="1" applyFont="1" applyFill="1" applyBorder="1" applyAlignment="1">
      <alignment vertical="center"/>
    </xf>
    <xf numFmtId="0" fontId="0" fillId="2" borderId="0" xfId="771" applyFont="1" applyFill="1" applyBorder="1" applyAlignment="1">
      <alignment vertical="center" wrapText="1"/>
    </xf>
    <xf numFmtId="10" fontId="0" fillId="2" borderId="0" xfId="771" applyNumberFormat="1" applyFont="1" applyFill="1" applyAlignment="1"/>
    <xf numFmtId="0" fontId="0" fillId="2" borderId="14" xfId="1339" applyFont="1" applyFill="1" applyBorder="1" applyAlignment="1" applyProtection="1">
      <alignment horizontal="left" vertical="center"/>
      <protection locked="0"/>
    </xf>
    <xf numFmtId="186" fontId="0" fillId="2" borderId="12" xfId="1329" applyNumberFormat="1" applyFont="1" applyFill="1" applyBorder="1" applyAlignment="1">
      <alignment vertical="center"/>
    </xf>
    <xf numFmtId="186" fontId="0" fillId="2" borderId="0" xfId="1329" applyNumberFormat="1" applyFont="1" applyFill="1" applyBorder="1" applyAlignment="1">
      <alignment vertical="center"/>
    </xf>
    <xf numFmtId="0" fontId="28" fillId="0" borderId="0" xfId="2016" applyFont="1" applyFill="1" applyBorder="1" applyAlignment="1">
      <alignment horizontal="center" vertical="center" wrapText="1"/>
    </xf>
    <xf numFmtId="0" fontId="23" fillId="0" borderId="0" xfId="2016" applyFont="1" applyFill="1" applyBorder="1" applyAlignment="1">
      <alignment horizontal="center" vertical="center" wrapText="1"/>
    </xf>
    <xf numFmtId="189" fontId="24" fillId="0" borderId="9" xfId="2016" applyNumberFormat="1" applyFont="1" applyFill="1" applyBorder="1" applyAlignment="1">
      <alignment horizontal="center" vertical="center" wrapText="1"/>
    </xf>
    <xf numFmtId="49" fontId="24" fillId="0" borderId="9" xfId="2016" applyNumberFormat="1" applyFont="1" applyFill="1" applyBorder="1" applyAlignment="1">
      <alignment horizontal="center" vertical="center" wrapText="1"/>
    </xf>
    <xf numFmtId="177" fontId="18" fillId="0" borderId="0" xfId="2546" applyNumberFormat="1" applyFont="1" applyFill="1" applyBorder="1" applyAlignment="1">
      <alignment vertical="center"/>
    </xf>
    <xf numFmtId="177" fontId="13" fillId="0" borderId="8" xfId="2546" applyNumberFormat="1" applyFont="1" applyFill="1" applyBorder="1" applyAlignment="1">
      <alignment vertical="center"/>
    </xf>
    <xf numFmtId="177" fontId="18" fillId="0" borderId="14" xfId="2546" applyNumberFormat="1" applyFont="1" applyFill="1" applyBorder="1" applyAlignment="1">
      <alignment vertical="center"/>
    </xf>
    <xf numFmtId="177" fontId="13" fillId="0" borderId="11" xfId="2546" applyNumberFormat="1" applyFont="1" applyFill="1" applyBorder="1" applyAlignment="1">
      <alignment vertical="center"/>
    </xf>
    <xf numFmtId="0" fontId="13" fillId="0" borderId="14" xfId="2016" applyFont="1" applyFill="1" applyBorder="1" applyAlignment="1">
      <alignment vertical="center"/>
    </xf>
    <xf numFmtId="0" fontId="17" fillId="2" borderId="0" xfId="2" applyNumberFormat="1" applyFont="1" applyFill="1" applyAlignment="1">
      <alignment horizontal="center" vertical="center" wrapText="1"/>
    </xf>
    <xf numFmtId="0" fontId="23" fillId="0" borderId="41" xfId="0" applyFont="1" applyFill="1" applyBorder="1" applyAlignment="1">
      <alignment horizontal="center" vertical="center" wrapText="1"/>
    </xf>
    <xf numFmtId="0" fontId="23" fillId="0" borderId="42" xfId="0" applyFont="1" applyFill="1" applyBorder="1" applyAlignment="1">
      <alignment horizontal="center" vertical="center" wrapText="1"/>
    </xf>
    <xf numFmtId="0" fontId="23" fillId="0" borderId="43" xfId="0" applyFont="1" applyFill="1" applyBorder="1" applyAlignment="1">
      <alignment horizontal="center" vertical="center" wrapText="1"/>
    </xf>
    <xf numFmtId="0" fontId="23" fillId="0" borderId="13" xfId="0" applyNumberFormat="1" applyFont="1" applyFill="1" applyBorder="1" applyAlignment="1" applyProtection="1">
      <alignment horizontal="left" vertical="center" wrapText="1"/>
    </xf>
    <xf numFmtId="186" fontId="1" fillId="0" borderId="6" xfId="2" applyNumberFormat="1" applyFont="1" applyFill="1" applyBorder="1" applyAlignment="1" applyProtection="1">
      <alignment horizontal="right" vertical="center" shrinkToFit="1"/>
    </xf>
    <xf numFmtId="186" fontId="1" fillId="0" borderId="44" xfId="2" applyNumberFormat="1" applyFont="1" applyFill="1" applyBorder="1" applyAlignment="1" applyProtection="1">
      <alignment horizontal="right" vertical="center" shrinkToFit="1"/>
    </xf>
    <xf numFmtId="186" fontId="1" fillId="0" borderId="9" xfId="2" applyNumberFormat="1" applyFont="1" applyFill="1" applyBorder="1" applyAlignment="1">
      <alignment horizontal="right" vertical="center" shrinkToFit="1"/>
    </xf>
    <xf numFmtId="0" fontId="18" fillId="0" borderId="0" xfId="0" applyNumberFormat="1" applyFont="1" applyFill="1" applyBorder="1" applyAlignment="1" applyProtection="1">
      <alignment horizontal="left" vertical="center" wrapText="1" indent="1"/>
    </xf>
    <xf numFmtId="186" fontId="0" fillId="0" borderId="9" xfId="2" applyNumberFormat="1" applyFont="1" applyFill="1" applyBorder="1" applyAlignment="1" applyProtection="1">
      <alignment horizontal="right" vertical="center" shrinkToFit="1"/>
    </xf>
    <xf numFmtId="186" fontId="0" fillId="0" borderId="8" xfId="2" applyNumberFormat="1" applyFont="1" applyFill="1" applyBorder="1" applyAlignment="1" applyProtection="1">
      <alignment horizontal="right" vertical="center" shrinkToFit="1"/>
    </xf>
    <xf numFmtId="186" fontId="0" fillId="0" borderId="9" xfId="2" applyNumberFormat="1" applyFont="1" applyFill="1" applyBorder="1" applyAlignment="1">
      <alignment horizontal="right" vertical="center" shrinkToFit="1"/>
    </xf>
    <xf numFmtId="0" fontId="23" fillId="0" borderId="0" xfId="0" applyNumberFormat="1" applyFont="1" applyFill="1" applyBorder="1" applyAlignment="1" applyProtection="1">
      <alignment horizontal="left" vertical="center" wrapText="1"/>
    </xf>
    <xf numFmtId="186" fontId="1" fillId="0" borderId="9" xfId="2" applyNumberFormat="1" applyFont="1" applyFill="1" applyBorder="1" applyAlignment="1" applyProtection="1">
      <alignment horizontal="right" vertical="center" shrinkToFit="1"/>
    </xf>
    <xf numFmtId="186" fontId="1" fillId="0" borderId="8" xfId="2" applyNumberFormat="1" applyFont="1" applyFill="1" applyBorder="1" applyAlignment="1" applyProtection="1">
      <alignment horizontal="right" vertical="center" shrinkToFit="1"/>
    </xf>
    <xf numFmtId="0" fontId="18" fillId="0" borderId="14" xfId="0" applyNumberFormat="1" applyFont="1" applyFill="1" applyBorder="1" applyAlignment="1" applyProtection="1">
      <alignment horizontal="left" vertical="center" wrapText="1" indent="1"/>
    </xf>
    <xf numFmtId="186" fontId="0" fillId="0" borderId="12" xfId="2" applyNumberFormat="1" applyFont="1" applyFill="1" applyBorder="1" applyAlignment="1" applyProtection="1">
      <alignment horizontal="right" vertical="center" shrinkToFit="1"/>
    </xf>
    <xf numFmtId="186" fontId="0" fillId="0" borderId="11" xfId="2" applyNumberFormat="1" applyFont="1" applyFill="1" applyBorder="1" applyAlignment="1" applyProtection="1">
      <alignment horizontal="right" vertical="center" shrinkToFit="1"/>
    </xf>
    <xf numFmtId="186" fontId="0" fillId="0" borderId="12" xfId="2" applyNumberFormat="1" applyFont="1" applyFill="1" applyBorder="1" applyAlignment="1">
      <alignment horizontal="right" vertical="center" shrinkToFit="1"/>
    </xf>
    <xf numFmtId="0" fontId="3" fillId="0" borderId="0" xfId="138" applyFont="1" applyFill="1" applyBorder="1" applyAlignment="1"/>
    <xf numFmtId="0" fontId="8" fillId="0" borderId="0" xfId="138" applyNumberFormat="1" applyFont="1" applyFill="1" applyBorder="1" applyAlignment="1" applyProtection="1">
      <alignment horizontal="right"/>
    </xf>
    <xf numFmtId="0" fontId="0" fillId="0" borderId="0" xfId="138" applyFont="1" applyFill="1" applyBorder="1" applyAlignment="1">
      <alignment horizontal="right" vertical="center"/>
    </xf>
    <xf numFmtId="0" fontId="17" fillId="0" borderId="0" xfId="138" applyFont="1" applyFill="1" applyBorder="1" applyAlignment="1">
      <alignment horizontal="center" vertical="center"/>
    </xf>
    <xf numFmtId="0" fontId="14" fillId="0" borderId="0" xfId="145" applyFont="1" applyFill="1" applyBorder="1" applyAlignment="1">
      <alignment horizontal="left" vertical="center"/>
    </xf>
    <xf numFmtId="0" fontId="14" fillId="0" borderId="0" xfId="138" applyFont="1" applyFill="1" applyBorder="1" applyAlignment="1">
      <alignment horizontal="right" vertical="center"/>
    </xf>
    <xf numFmtId="0" fontId="1" fillId="0" borderId="2" xfId="138" applyNumberFormat="1" applyFont="1" applyFill="1" applyBorder="1" applyAlignment="1" applyProtection="1">
      <alignment horizontal="center" vertical="center"/>
    </xf>
    <xf numFmtId="0" fontId="1" fillId="0" borderId="3" xfId="138" applyNumberFormat="1" applyFont="1" applyFill="1" applyBorder="1" applyAlignment="1" applyProtection="1">
      <alignment horizontal="center" vertical="center"/>
    </xf>
    <xf numFmtId="0" fontId="1" fillId="0" borderId="4" xfId="138" applyFont="1" applyFill="1" applyBorder="1" applyAlignment="1">
      <alignment horizontal="center" vertical="center"/>
    </xf>
    <xf numFmtId="0" fontId="0" fillId="0" borderId="7" xfId="138" applyNumberFormat="1" applyFont="1" applyFill="1" applyBorder="1" applyAlignment="1" applyProtection="1">
      <alignment horizontal="left" vertical="center"/>
    </xf>
    <xf numFmtId="0" fontId="0" fillId="0" borderId="8" xfId="138" applyNumberFormat="1" applyFont="1" applyFill="1" applyBorder="1" applyAlignment="1" applyProtection="1">
      <alignment horizontal="left" vertical="center"/>
    </xf>
    <xf numFmtId="186" fontId="0" fillId="0" borderId="9" xfId="138" applyNumberFormat="1" applyFont="1" applyFill="1" applyBorder="1" applyAlignment="1" applyProtection="1">
      <alignment horizontal="right" vertical="center"/>
    </xf>
    <xf numFmtId="0" fontId="0" fillId="0" borderId="10" xfId="138" applyNumberFormat="1" applyFont="1" applyFill="1" applyBorder="1" applyAlignment="1" applyProtection="1">
      <alignment horizontal="left" vertical="center"/>
    </xf>
    <xf numFmtId="0" fontId="0" fillId="0" borderId="11" xfId="138" applyNumberFormat="1" applyFont="1" applyFill="1" applyBorder="1" applyAlignment="1" applyProtection="1">
      <alignment horizontal="left" vertical="center"/>
    </xf>
    <xf numFmtId="186" fontId="0" fillId="0" borderId="12" xfId="138" applyNumberFormat="1" applyFont="1" applyFill="1" applyBorder="1" applyAlignment="1" applyProtection="1">
      <alignment horizontal="right" vertical="center"/>
    </xf>
    <xf numFmtId="0" fontId="0" fillId="0" borderId="0" xfId="138" applyFont="1" applyFill="1" applyBorder="1" applyAlignment="1">
      <alignment horizontal="left" vertical="center" wrapText="1"/>
    </xf>
    <xf numFmtId="0" fontId="0" fillId="0" borderId="0" xfId="2408" applyFont="1" applyFill="1" applyAlignment="1">
      <alignment vertical="center" wrapText="1"/>
    </xf>
    <xf numFmtId="0" fontId="0" fillId="0" borderId="0" xfId="2408" applyFont="1" applyFill="1" applyAlignment="1">
      <alignment horizontal="left" vertical="center" wrapText="1" indent="1"/>
    </xf>
    <xf numFmtId="0" fontId="29" fillId="0" borderId="0" xfId="138" applyFont="1" applyFill="1" applyBorder="1" applyAlignment="1"/>
    <xf numFmtId="0" fontId="26" fillId="0" borderId="0" xfId="0" applyFont="1" applyFill="1" applyAlignment="1">
      <alignment horizontal="left" vertical="center" wrapText="1"/>
    </xf>
    <xf numFmtId="0" fontId="18" fillId="0" borderId="0" xfId="0" applyFont="1" applyFill="1" applyAlignment="1">
      <alignment vertical="center" wrapText="1"/>
    </xf>
    <xf numFmtId="0" fontId="18" fillId="0" borderId="10" xfId="0" applyFont="1" applyFill="1" applyBorder="1" applyAlignment="1">
      <alignment horizontal="left" vertical="center" wrapText="1"/>
    </xf>
    <xf numFmtId="0" fontId="27" fillId="0" borderId="11" xfId="0" applyFont="1" applyFill="1" applyBorder="1" applyAlignment="1">
      <alignment horizontal="left" vertical="center" wrapText="1"/>
    </xf>
    <xf numFmtId="0" fontId="27" fillId="0" borderId="12" xfId="0" applyFont="1" applyFill="1" applyBorder="1" applyAlignment="1">
      <alignment horizontal="left" vertical="center" wrapText="1"/>
    </xf>
    <xf numFmtId="0" fontId="0" fillId="0" borderId="0" xfId="0" applyAlignment="1">
      <alignment vertical="center"/>
    </xf>
    <xf numFmtId="0" fontId="0" fillId="0" borderId="0" xfId="0" applyAlignment="1">
      <alignment horizontal="left" vertical="center"/>
    </xf>
    <xf numFmtId="0" fontId="0" fillId="0" borderId="0" xfId="148" applyFont="1" applyFill="1" applyAlignment="1">
      <alignment horizontal="left" vertical="center"/>
    </xf>
    <xf numFmtId="190" fontId="0" fillId="0" borderId="0" xfId="155" applyNumberFormat="1" applyFont="1" applyFill="1" applyAlignment="1">
      <alignment horizontal="right" vertical="center"/>
    </xf>
    <xf numFmtId="190" fontId="0" fillId="0" borderId="0" xfId="155" applyNumberFormat="1" applyFont="1" applyFill="1" applyAlignment="1">
      <alignment horizontal="left" vertical="center"/>
    </xf>
    <xf numFmtId="0" fontId="2" fillId="0" borderId="0" xfId="148" applyFont="1" applyFill="1" applyAlignment="1">
      <alignment horizontal="center" vertical="center"/>
    </xf>
    <xf numFmtId="0" fontId="2" fillId="0" borderId="0" xfId="148" applyFont="1" applyFill="1" applyAlignment="1">
      <alignment horizontal="left" vertical="center"/>
    </xf>
    <xf numFmtId="0" fontId="0" fillId="0" borderId="0" xfId="148" applyFont="1" applyFill="1" applyAlignment="1"/>
    <xf numFmtId="0" fontId="0" fillId="0" borderId="0" xfId="148" applyFont="1" applyFill="1" applyBorder="1" applyAlignment="1">
      <alignment horizontal="right" vertical="center"/>
    </xf>
    <xf numFmtId="0" fontId="0" fillId="0" borderId="0" xfId="148" applyFont="1" applyFill="1" applyAlignment="1">
      <alignment horizontal="right" vertical="center"/>
    </xf>
    <xf numFmtId="0" fontId="1" fillId="0" borderId="2" xfId="148" applyFont="1" applyFill="1" applyBorder="1" applyAlignment="1">
      <alignment horizontal="center" vertical="center"/>
    </xf>
    <xf numFmtId="0" fontId="1" fillId="0" borderId="4" xfId="124" applyFont="1" applyFill="1" applyBorder="1" applyAlignment="1">
      <alignment horizontal="center" vertical="center" wrapText="1"/>
    </xf>
    <xf numFmtId="0" fontId="1" fillId="0" borderId="0" xfId="124" applyFont="1" applyFill="1" applyAlignment="1">
      <alignment horizontal="center" vertical="center" wrapText="1"/>
    </xf>
    <xf numFmtId="0" fontId="1" fillId="0" borderId="0" xfId="124" applyFont="1" applyFill="1" applyAlignment="1">
      <alignment horizontal="left" vertical="center" wrapText="1"/>
    </xf>
    <xf numFmtId="0" fontId="1" fillId="0" borderId="0" xfId="0" applyFont="1" applyAlignment="1">
      <alignment vertical="center"/>
    </xf>
    <xf numFmtId="186" fontId="1" fillId="0" borderId="1" xfId="140" applyNumberFormat="1" applyFont="1" applyFill="1" applyBorder="1" applyAlignment="1" applyProtection="1">
      <alignment horizontal="right" vertical="center"/>
    </xf>
    <xf numFmtId="186" fontId="1" fillId="0" borderId="0" xfId="140" applyNumberFormat="1" applyFont="1" applyFill="1" applyAlignment="1" applyProtection="1">
      <alignment horizontal="right" vertical="center"/>
    </xf>
    <xf numFmtId="186" fontId="1" fillId="0" borderId="0" xfId="140" applyNumberFormat="1" applyFont="1" applyFill="1" applyAlignment="1" applyProtection="1">
      <alignment horizontal="left" vertical="center"/>
    </xf>
    <xf numFmtId="186" fontId="0" fillId="0" borderId="9" xfId="140" applyNumberFormat="1" applyFont="1" applyFill="1" applyBorder="1" applyAlignment="1" applyProtection="1">
      <alignment horizontal="right" vertical="center"/>
    </xf>
    <xf numFmtId="186" fontId="0" fillId="0" borderId="0" xfId="140" applyNumberFormat="1" applyFont="1" applyFill="1" applyAlignment="1" applyProtection="1">
      <alignment horizontal="right" vertical="center"/>
    </xf>
    <xf numFmtId="186" fontId="0" fillId="0" borderId="0" xfId="140" applyNumberFormat="1" applyFont="1" applyFill="1" applyAlignment="1" applyProtection="1">
      <alignment horizontal="left" vertical="center"/>
    </xf>
    <xf numFmtId="0" fontId="0" fillId="0" borderId="10" xfId="0" applyBorder="1" applyAlignment="1">
      <alignment vertical="center"/>
    </xf>
    <xf numFmtId="186" fontId="0" fillId="0" borderId="12" xfId="140" applyNumberFormat="1" applyFont="1" applyFill="1" applyBorder="1" applyAlignment="1" applyProtection="1">
      <alignment horizontal="right" vertical="center"/>
    </xf>
    <xf numFmtId="0" fontId="0" fillId="0" borderId="5" xfId="0" applyBorder="1" applyAlignment="1">
      <alignment vertical="center"/>
    </xf>
    <xf numFmtId="186" fontId="0" fillId="0" borderId="1" xfId="140" applyNumberFormat="1" applyFont="1" applyFill="1" applyBorder="1" applyAlignment="1" applyProtection="1">
      <alignment horizontal="right" vertical="center"/>
    </xf>
    <xf numFmtId="186" fontId="0" fillId="0" borderId="9" xfId="148" applyNumberFormat="1" applyFont="1" applyFill="1" applyBorder="1" applyAlignment="1" applyProtection="1">
      <alignment horizontal="right" vertical="center"/>
    </xf>
    <xf numFmtId="186" fontId="0" fillId="0" borderId="0" xfId="148" applyNumberFormat="1" applyFont="1" applyFill="1" applyAlignment="1" applyProtection="1">
      <alignment horizontal="right" vertical="center"/>
    </xf>
    <xf numFmtId="0" fontId="0" fillId="0" borderId="0" xfId="0" applyAlignment="1">
      <alignment horizontal="left" vertical="center" indent="1"/>
    </xf>
    <xf numFmtId="186" fontId="0" fillId="0" borderId="0" xfId="148" applyNumberFormat="1" applyFont="1" applyFill="1" applyAlignment="1" applyProtection="1">
      <alignment horizontal="left" vertical="center"/>
    </xf>
    <xf numFmtId="0" fontId="0" fillId="0" borderId="0" xfId="0" applyAlignment="1">
      <alignment horizontal="left" vertical="center" wrapText="1" indent="1"/>
    </xf>
    <xf numFmtId="0" fontId="0" fillId="0" borderId="14" xfId="0" applyBorder="1" applyAlignment="1">
      <alignment horizontal="left" vertical="center" indent="1"/>
    </xf>
    <xf numFmtId="186" fontId="0" fillId="0" borderId="12" xfId="148" applyNumberFormat="1" applyFont="1" applyFill="1" applyBorder="1" applyAlignment="1" applyProtection="1">
      <alignment horizontal="right" vertical="center"/>
    </xf>
    <xf numFmtId="0" fontId="0" fillId="0" borderId="13" xfId="0" applyBorder="1" applyAlignment="1">
      <alignment horizontal="left" vertical="center" indent="1"/>
    </xf>
    <xf numFmtId="186" fontId="0" fillId="0" borderId="1" xfId="148" applyNumberFormat="1" applyFont="1" applyFill="1" applyBorder="1" applyAlignment="1" applyProtection="1">
      <alignment horizontal="right" vertical="center"/>
    </xf>
    <xf numFmtId="0" fontId="1" fillId="0" borderId="0" xfId="0" applyFont="1"/>
    <xf numFmtId="0" fontId="0" fillId="0" borderId="7" xfId="0" applyBorder="1" applyAlignment="1">
      <alignment horizontal="left" vertical="center" indent="1"/>
    </xf>
    <xf numFmtId="0" fontId="0" fillId="0" borderId="7" xfId="0" applyBorder="1" applyAlignment="1">
      <alignment vertical="center"/>
    </xf>
    <xf numFmtId="0" fontId="0" fillId="0" borderId="10" xfId="0" applyBorder="1" applyAlignment="1">
      <alignment horizontal="left" vertical="center" indent="1"/>
    </xf>
    <xf numFmtId="0" fontId="0" fillId="0" borderId="5" xfId="0" applyBorder="1" applyAlignment="1">
      <alignment horizontal="left" vertical="center" indent="1"/>
    </xf>
    <xf numFmtId="190" fontId="0" fillId="0" borderId="9" xfId="771" applyNumberFormat="1" applyFont="1" applyFill="1" applyBorder="1" applyAlignment="1">
      <alignment vertical="center"/>
    </xf>
    <xf numFmtId="190" fontId="0" fillId="0" borderId="0" xfId="771" applyNumberFormat="1" applyFont="1" applyFill="1" applyAlignment="1">
      <alignment vertical="center"/>
    </xf>
    <xf numFmtId="190" fontId="0" fillId="0" borderId="0" xfId="771" applyNumberFormat="1" applyFont="1" applyFill="1" applyAlignment="1">
      <alignment horizontal="left" vertical="center"/>
    </xf>
    <xf numFmtId="0" fontId="1" fillId="0" borderId="7" xfId="0" applyFont="1" applyBorder="1" applyAlignment="1">
      <alignment vertical="center"/>
    </xf>
    <xf numFmtId="186" fontId="1" fillId="0" borderId="9" xfId="148" applyNumberFormat="1" applyFont="1" applyFill="1" applyBorder="1" applyAlignment="1" applyProtection="1">
      <alignment horizontal="right" vertical="center"/>
    </xf>
    <xf numFmtId="186" fontId="1" fillId="0" borderId="0" xfId="148" applyNumberFormat="1" applyFont="1" applyFill="1" applyAlignment="1" applyProtection="1">
      <alignment horizontal="right" vertical="center"/>
    </xf>
    <xf numFmtId="186" fontId="1" fillId="0" borderId="0" xfId="148" applyNumberFormat="1" applyFont="1" applyFill="1" applyAlignment="1" applyProtection="1">
      <alignment horizontal="left" vertical="center"/>
    </xf>
    <xf numFmtId="0" fontId="0" fillId="0" borderId="13" xfId="148" applyFont="1" applyFill="1" applyBorder="1" applyAlignment="1">
      <alignment vertical="center" wrapText="1"/>
    </xf>
    <xf numFmtId="0" fontId="0" fillId="0" borderId="0" xfId="148" applyFont="1" applyFill="1" applyAlignment="1">
      <alignment vertical="center" wrapText="1"/>
    </xf>
    <xf numFmtId="0" fontId="0" fillId="0" borderId="0" xfId="148" applyFont="1" applyFill="1" applyAlignment="1">
      <alignment horizontal="left" vertical="center" wrapText="1" indent="1"/>
    </xf>
    <xf numFmtId="0" fontId="0" fillId="0" borderId="0" xfId="148" applyFont="1" applyFill="1" applyAlignment="1">
      <alignment horizontal="left" vertical="center" wrapText="1"/>
    </xf>
    <xf numFmtId="0" fontId="30" fillId="0" borderId="0" xfId="148" applyFont="1" applyFill="1" applyAlignment="1">
      <alignment vertical="center" wrapText="1"/>
    </xf>
    <xf numFmtId="0" fontId="0" fillId="0" borderId="0" xfId="155" applyFont="1" applyFill="1" applyAlignment="1">
      <alignment vertical="center"/>
    </xf>
    <xf numFmtId="186" fontId="0" fillId="0" borderId="0" xfId="155" applyNumberFormat="1" applyFont="1" applyFill="1" applyAlignment="1">
      <alignment horizontal="center" vertical="center"/>
    </xf>
    <xf numFmtId="0" fontId="0" fillId="0" borderId="0" xfId="155" applyFont="1" applyFill="1"/>
    <xf numFmtId="0" fontId="17" fillId="0" borderId="0" xfId="155" applyFont="1" applyFill="1" applyBorder="1" applyAlignment="1">
      <alignment horizontal="center" vertical="center" wrapText="1"/>
    </xf>
    <xf numFmtId="0" fontId="23" fillId="0" borderId="45" xfId="771" applyFont="1" applyFill="1" applyBorder="1" applyAlignment="1">
      <alignment horizontal="center" vertical="center"/>
    </xf>
    <xf numFmtId="186" fontId="23" fillId="0" borderId="46" xfId="771" applyNumberFormat="1" applyFont="1" applyFill="1" applyBorder="1" applyAlignment="1">
      <alignment horizontal="center" vertical="center"/>
    </xf>
    <xf numFmtId="0" fontId="1" fillId="0" borderId="0" xfId="155" applyFont="1" applyFill="1" applyAlignment="1">
      <alignment vertical="center" wrapText="1"/>
    </xf>
    <xf numFmtId="186" fontId="23" fillId="0" borderId="39" xfId="771" applyNumberFormat="1" applyFont="1" applyFill="1" applyBorder="1" applyAlignment="1">
      <alignment horizontal="center" vertical="center"/>
    </xf>
    <xf numFmtId="0" fontId="18" fillId="0" borderId="7" xfId="0" applyFont="1" applyFill="1" applyBorder="1" applyAlignment="1">
      <alignment vertical="center"/>
    </xf>
    <xf numFmtId="0" fontId="18" fillId="0" borderId="0" xfId="0" applyFont="1" applyFill="1" applyBorder="1" applyAlignment="1">
      <alignment horizontal="center" vertical="center"/>
    </xf>
    <xf numFmtId="0" fontId="18" fillId="0" borderId="10" xfId="0" applyFont="1" applyFill="1" applyBorder="1" applyAlignment="1">
      <alignment vertical="center"/>
    </xf>
    <xf numFmtId="0" fontId="18" fillId="0" borderId="14" xfId="0" applyFont="1" applyFill="1" applyBorder="1" applyAlignment="1">
      <alignment horizontal="center" vertical="center"/>
    </xf>
    <xf numFmtId="0" fontId="0" fillId="0" borderId="0" xfId="771" applyFont="1" applyFill="1" applyBorder="1" applyAlignment="1">
      <alignment horizontal="left" vertical="center" wrapText="1"/>
    </xf>
    <xf numFmtId="0" fontId="0" fillId="0" borderId="0" xfId="771" applyFont="1" applyFill="1" applyBorder="1" applyAlignment="1">
      <alignment horizontal="center" vertical="center" wrapText="1"/>
    </xf>
    <xf numFmtId="0" fontId="18" fillId="0" borderId="0" xfId="0" applyFont="1" applyFill="1" applyBorder="1" applyAlignment="1">
      <alignment vertical="center"/>
    </xf>
    <xf numFmtId="0" fontId="31" fillId="0" borderId="0" xfId="0" applyFont="1" applyAlignment="1">
      <alignment horizontal="center" vertical="center"/>
    </xf>
    <xf numFmtId="0" fontId="0" fillId="0" borderId="0" xfId="771" applyNumberFormat="1" applyFont="1" applyFill="1" applyAlignment="1">
      <alignment vertical="center"/>
    </xf>
    <xf numFmtId="186" fontId="0" fillId="0" borderId="0" xfId="771" applyNumberFormat="1" applyFont="1" applyFill="1" applyAlignment="1">
      <alignment horizontal="center" vertical="center"/>
    </xf>
    <xf numFmtId="190" fontId="0" fillId="0" borderId="0" xfId="771" applyNumberFormat="1" applyFont="1" applyFill="1" applyAlignment="1">
      <alignment horizontal="center" vertical="center"/>
    </xf>
    <xf numFmtId="0" fontId="17" fillId="0" borderId="0" xfId="771" applyFont="1" applyFill="1" applyAlignment="1">
      <alignment horizontal="center" vertical="center" wrapText="1"/>
    </xf>
    <xf numFmtId="0" fontId="1" fillId="0" borderId="2" xfId="771" applyNumberFormat="1" applyFont="1" applyFill="1" applyBorder="1" applyAlignment="1">
      <alignment horizontal="center" vertical="center"/>
    </xf>
    <xf numFmtId="186" fontId="1" fillId="0" borderId="4" xfId="124" applyNumberFormat="1" applyFont="1" applyFill="1" applyBorder="1" applyAlignment="1">
      <alignment horizontal="center" vertical="center"/>
    </xf>
    <xf numFmtId="0" fontId="23" fillId="0" borderId="7" xfId="0" applyFont="1" applyFill="1" applyBorder="1" applyAlignment="1">
      <alignment horizontal="left" vertical="center"/>
    </xf>
    <xf numFmtId="186" fontId="23" fillId="0" borderId="9" xfId="0" applyNumberFormat="1" applyFont="1" applyFill="1" applyBorder="1" applyAlignment="1">
      <alignment horizontal="center" vertical="center"/>
    </xf>
    <xf numFmtId="186" fontId="18" fillId="0" borderId="9" xfId="0" applyNumberFormat="1" applyFont="1" applyFill="1" applyBorder="1" applyAlignment="1">
      <alignment horizontal="center" vertical="center"/>
    </xf>
    <xf numFmtId="0" fontId="0" fillId="0" borderId="0" xfId="771" applyFont="1" applyFill="1" applyBorder="1" applyAlignment="1">
      <alignment vertical="center"/>
    </xf>
    <xf numFmtId="188" fontId="0" fillId="0" borderId="7" xfId="2219" applyNumberFormat="1" applyFont="1" applyFill="1" applyBorder="1" applyAlignment="1" applyProtection="1">
      <alignment vertical="center"/>
      <protection locked="0"/>
    </xf>
    <xf numFmtId="3" fontId="0" fillId="0" borderId="9" xfId="130" applyNumberFormat="1" applyFont="1" applyFill="1" applyBorder="1" applyAlignment="1" applyProtection="1">
      <alignment horizontal="center" vertical="center"/>
    </xf>
    <xf numFmtId="1" fontId="0" fillId="0" borderId="7" xfId="124" applyNumberFormat="1" applyFont="1" applyFill="1" applyBorder="1" applyAlignment="1" applyProtection="1">
      <alignment vertical="center"/>
      <protection locked="0"/>
    </xf>
    <xf numFmtId="0" fontId="5" fillId="0" borderId="13" xfId="771" applyNumberFormat="1" applyFont="1" applyFill="1" applyBorder="1" applyAlignment="1">
      <alignment vertical="center" wrapText="1"/>
    </xf>
    <xf numFmtId="0" fontId="5" fillId="0" borderId="13" xfId="771" applyNumberFormat="1" applyFont="1" applyFill="1" applyBorder="1" applyAlignment="1">
      <alignment horizontal="center" vertical="center" wrapText="1"/>
    </xf>
    <xf numFmtId="0" fontId="0" fillId="0" borderId="0" xfId="771" applyFont="1" applyFill="1" applyAlignment="1">
      <alignment horizontal="center" vertical="center"/>
    </xf>
    <xf numFmtId="0" fontId="1" fillId="0" borderId="47" xfId="771" applyFont="1" applyFill="1" applyBorder="1" applyAlignment="1">
      <alignment horizontal="center" vertical="center"/>
    </xf>
    <xf numFmtId="0" fontId="1" fillId="0" borderId="22" xfId="771" applyFont="1" applyFill="1" applyBorder="1" applyAlignment="1">
      <alignment horizontal="center" vertical="center"/>
    </xf>
    <xf numFmtId="0" fontId="1" fillId="0" borderId="7" xfId="771" applyFont="1" applyFill="1" applyBorder="1" applyAlignment="1">
      <alignment vertical="center"/>
    </xf>
    <xf numFmtId="186" fontId="1" fillId="0" borderId="0" xfId="149" applyNumberFormat="1" applyFont="1" applyFill="1" applyBorder="1" applyAlignment="1">
      <alignment horizontal="center" vertical="center"/>
    </xf>
    <xf numFmtId="0" fontId="0" fillId="0" borderId="7" xfId="771" applyFont="1" applyFill="1" applyBorder="1" applyAlignment="1">
      <alignment vertical="center"/>
    </xf>
    <xf numFmtId="186" fontId="0" fillId="0" borderId="0" xfId="149" applyNumberFormat="1" applyFont="1" applyFill="1" applyBorder="1" applyAlignment="1">
      <alignment horizontal="center" vertical="center"/>
    </xf>
    <xf numFmtId="0" fontId="1" fillId="0" borderId="10" xfId="771" applyFont="1" applyFill="1" applyBorder="1" applyAlignment="1">
      <alignment horizontal="center" vertical="center"/>
    </xf>
    <xf numFmtId="186" fontId="1" fillId="0" borderId="14" xfId="149" applyNumberFormat="1" applyFont="1" applyFill="1" applyBorder="1" applyAlignment="1">
      <alignment horizontal="center" vertical="center"/>
    </xf>
    <xf numFmtId="0" fontId="0" fillId="0" borderId="0" xfId="124" applyFont="1" applyFill="1" applyAlignment="1">
      <alignment vertical="center"/>
    </xf>
    <xf numFmtId="0" fontId="0" fillId="0" borderId="0" xfId="124" applyFont="1" applyFill="1" applyAlignment="1">
      <alignment horizontal="right" vertical="center"/>
    </xf>
    <xf numFmtId="0" fontId="17" fillId="0" borderId="0" xfId="119" applyFont="1" applyFill="1" applyAlignment="1">
      <alignment horizontal="center" vertical="center" wrapText="1"/>
    </xf>
    <xf numFmtId="0" fontId="1" fillId="0" borderId="2" xfId="124" applyFont="1" applyFill="1" applyBorder="1" applyAlignment="1">
      <alignment horizontal="center" vertical="center"/>
    </xf>
    <xf numFmtId="188" fontId="0" fillId="0" borderId="5" xfId="2219" applyNumberFormat="1" applyFont="1" applyFill="1" applyBorder="1" applyAlignment="1" applyProtection="1">
      <alignment vertical="center"/>
      <protection locked="0"/>
    </xf>
    <xf numFmtId="3" fontId="0" fillId="0" borderId="1" xfId="130" applyNumberFormat="1" applyFont="1" applyFill="1" applyBorder="1" applyAlignment="1" applyProtection="1">
      <alignment horizontal="right" vertical="center"/>
    </xf>
    <xf numFmtId="3" fontId="0" fillId="0" borderId="9" xfId="130" applyNumberFormat="1" applyFont="1" applyFill="1" applyBorder="1" applyAlignment="1" applyProtection="1">
      <alignment horizontal="right" vertical="center"/>
    </xf>
    <xf numFmtId="0" fontId="0" fillId="0" borderId="7" xfId="138" applyNumberFormat="1" applyFont="1" applyFill="1" applyBorder="1" applyAlignment="1" applyProtection="1">
      <alignment vertical="center"/>
      <protection locked="0"/>
    </xf>
    <xf numFmtId="188" fontId="1" fillId="0" borderId="10" xfId="2219" applyNumberFormat="1" applyFont="1" applyFill="1" applyBorder="1" applyAlignment="1" applyProtection="1">
      <alignment horizontal="center" vertical="center"/>
      <protection locked="0"/>
    </xf>
    <xf numFmtId="3" fontId="0" fillId="0" borderId="12" xfId="130" applyNumberFormat="1" applyFont="1" applyFill="1" applyBorder="1" applyAlignment="1" applyProtection="1">
      <alignment horizontal="right" vertical="center"/>
    </xf>
    <xf numFmtId="188" fontId="6" fillId="0" borderId="10" xfId="2219" applyNumberFormat="1" applyFont="1" applyFill="1" applyBorder="1" applyAlignment="1" applyProtection="1">
      <alignment horizontal="center" vertical="center"/>
      <protection locked="0"/>
    </xf>
    <xf numFmtId="3" fontId="1" fillId="0" borderId="12" xfId="130" applyNumberFormat="1" applyFont="1" applyFill="1" applyBorder="1" applyAlignment="1" applyProtection="1">
      <alignment horizontal="right" vertical="center"/>
    </xf>
    <xf numFmtId="0" fontId="32" fillId="0" borderId="0" xfId="1329" applyFill="1" applyAlignment="1">
      <alignment vertical="center"/>
    </xf>
    <xf numFmtId="190" fontId="0" fillId="0" borderId="0" xfId="1329" applyNumberFormat="1" applyFont="1" applyFill="1" applyAlignment="1">
      <alignment vertical="center"/>
    </xf>
    <xf numFmtId="190" fontId="0" fillId="0" borderId="0" xfId="118" applyNumberFormat="1" applyFont="1" applyFill="1" applyAlignment="1">
      <alignment horizontal="right" vertical="center"/>
    </xf>
    <xf numFmtId="0" fontId="33" fillId="0" borderId="0" xfId="118" applyFont="1" applyFill="1" applyAlignment="1">
      <alignment horizontal="center" vertical="center" wrapText="1"/>
    </xf>
    <xf numFmtId="0" fontId="6" fillId="0" borderId="0" xfId="118" applyFont="1" applyFill="1" applyAlignment="1">
      <alignment vertical="center"/>
    </xf>
    <xf numFmtId="190" fontId="0" fillId="0" borderId="0" xfId="1329" applyNumberFormat="1" applyFont="1" applyFill="1" applyBorder="1" applyAlignment="1">
      <alignment horizontal="right" vertical="center"/>
    </xf>
    <xf numFmtId="0" fontId="1" fillId="0" borderId="15" xfId="1329" applyFont="1" applyFill="1" applyBorder="1" applyAlignment="1">
      <alignment horizontal="center" vertical="center"/>
    </xf>
    <xf numFmtId="190" fontId="1" fillId="0" borderId="4" xfId="1329" applyNumberFormat="1" applyFont="1" applyFill="1" applyBorder="1" applyAlignment="1">
      <alignment horizontal="center" vertical="center"/>
    </xf>
    <xf numFmtId="0" fontId="1" fillId="0" borderId="0" xfId="1329" applyFont="1" applyFill="1" applyBorder="1" applyAlignment="1">
      <alignment horizontal="left" vertical="center"/>
    </xf>
    <xf numFmtId="190" fontId="1" fillId="0" borderId="9" xfId="1329" applyNumberFormat="1" applyFont="1" applyFill="1" applyBorder="1" applyAlignment="1">
      <alignment horizontal="right" vertical="center"/>
    </xf>
    <xf numFmtId="0" fontId="1" fillId="0" borderId="0" xfId="1339" applyFont="1" applyFill="1" applyBorder="1" applyAlignment="1" applyProtection="1">
      <alignment vertical="center"/>
      <protection locked="0"/>
    </xf>
    <xf numFmtId="190" fontId="1" fillId="0" borderId="9" xfId="1329" applyNumberFormat="1" applyFont="1" applyFill="1" applyBorder="1" applyAlignment="1">
      <alignment vertical="center"/>
    </xf>
    <xf numFmtId="0" fontId="0" fillId="0" borderId="0" xfId="1339" applyFont="1" applyFill="1" applyBorder="1" applyAlignment="1" applyProtection="1">
      <alignment horizontal="left" vertical="center" indent="1"/>
      <protection locked="0"/>
    </xf>
    <xf numFmtId="190" fontId="0" fillId="0" borderId="9" xfId="1329" applyNumberFormat="1" applyFont="1" applyFill="1" applyBorder="1" applyAlignment="1">
      <alignment vertical="center"/>
    </xf>
    <xf numFmtId="0" fontId="18" fillId="0" borderId="0" xfId="1339" applyFont="1" applyFill="1" applyBorder="1" applyAlignment="1" applyProtection="1">
      <alignment horizontal="left" vertical="center" indent="2"/>
      <protection locked="0"/>
    </xf>
    <xf numFmtId="190" fontId="18" fillId="0" borderId="9" xfId="1329" applyNumberFormat="1" applyFont="1" applyFill="1" applyBorder="1" applyAlignment="1">
      <alignment vertical="center"/>
    </xf>
    <xf numFmtId="186" fontId="1" fillId="0" borderId="9" xfId="1329" applyNumberFormat="1" applyFont="1" applyFill="1" applyBorder="1" applyAlignment="1">
      <alignment vertical="center"/>
    </xf>
    <xf numFmtId="1" fontId="1" fillId="0" borderId="0" xfId="1329" applyNumberFormat="1" applyFont="1" applyFill="1" applyBorder="1" applyAlignment="1" applyProtection="1">
      <alignment horizontal="left" vertical="center"/>
      <protection locked="0"/>
    </xf>
    <xf numFmtId="1" fontId="0" fillId="0" borderId="0" xfId="1329" applyNumberFormat="1" applyFont="1" applyFill="1" applyBorder="1" applyAlignment="1" applyProtection="1">
      <alignment vertical="center"/>
      <protection locked="0"/>
    </xf>
    <xf numFmtId="0" fontId="0" fillId="0" borderId="0" xfId="1329" applyFont="1" applyFill="1" applyBorder="1" applyAlignment="1">
      <alignment horizontal="left" vertical="center" indent="2"/>
    </xf>
    <xf numFmtId="0" fontId="1" fillId="0" borderId="7" xfId="1329" applyFont="1" applyFill="1" applyBorder="1" applyAlignment="1">
      <alignment horizontal="left" vertical="center"/>
    </xf>
    <xf numFmtId="0" fontId="1" fillId="0" borderId="0" xfId="1329" applyFont="1" applyFill="1" applyBorder="1" applyAlignment="1">
      <alignment horizontal="right" vertical="center"/>
    </xf>
    <xf numFmtId="0" fontId="0" fillId="0" borderId="14" xfId="1329" applyFont="1" applyFill="1" applyBorder="1" applyAlignment="1">
      <alignment horizontal="center" vertical="center"/>
    </xf>
    <xf numFmtId="190" fontId="0" fillId="0" borderId="12" xfId="1329" applyNumberFormat="1" applyFont="1" applyFill="1" applyBorder="1" applyAlignment="1">
      <alignment vertical="center"/>
    </xf>
    <xf numFmtId="0" fontId="14" fillId="0" borderId="0" xfId="1329" applyFont="1" applyFill="1" applyAlignment="1">
      <alignment vertical="center"/>
    </xf>
    <xf numFmtId="190" fontId="14" fillId="0" borderId="0" xfId="1329" applyNumberFormat="1" applyFont="1" applyFill="1" applyAlignment="1">
      <alignment vertical="center"/>
    </xf>
    <xf numFmtId="187" fontId="0" fillId="0" borderId="0" xfId="1329" applyNumberFormat="1" applyFont="1" applyFill="1" applyAlignment="1">
      <alignment horizontal="right" vertical="center"/>
    </xf>
    <xf numFmtId="0" fontId="17" fillId="0" borderId="0" xfId="1329" applyFont="1" applyFill="1" applyAlignment="1">
      <alignment horizontal="center" vertical="center"/>
    </xf>
    <xf numFmtId="0" fontId="6" fillId="0" borderId="0" xfId="1329" applyFont="1" applyFill="1" applyAlignment="1">
      <alignment vertical="center"/>
    </xf>
    <xf numFmtId="187" fontId="0" fillId="0" borderId="0" xfId="1329" applyNumberFormat="1" applyFont="1" applyFill="1" applyBorder="1" applyAlignment="1">
      <alignment horizontal="right" vertical="center"/>
    </xf>
    <xf numFmtId="0" fontId="1" fillId="0" borderId="4" xfId="1329" applyFont="1" applyFill="1" applyBorder="1" applyAlignment="1">
      <alignment horizontal="center" vertical="center"/>
    </xf>
    <xf numFmtId="0" fontId="0" fillId="0" borderId="7" xfId="1329" applyFont="1" applyFill="1" applyBorder="1" applyAlignment="1">
      <alignment vertical="center"/>
    </xf>
    <xf numFmtId="186" fontId="0" fillId="0" borderId="13" xfId="1329" applyNumberFormat="1" applyFont="1" applyFill="1" applyBorder="1" applyAlignment="1">
      <alignment vertical="center"/>
    </xf>
    <xf numFmtId="0" fontId="0" fillId="0" borderId="7" xfId="1329" applyFont="1" applyFill="1" applyBorder="1" applyAlignment="1">
      <alignment horizontal="left" vertical="center" indent="2"/>
    </xf>
    <xf numFmtId="186" fontId="0" fillId="0" borderId="0" xfId="1329" applyNumberFormat="1" applyFont="1" applyFill="1" applyBorder="1" applyAlignment="1">
      <alignment vertical="center"/>
    </xf>
    <xf numFmtId="0" fontId="0" fillId="0" borderId="7" xfId="1339" applyFont="1" applyFill="1" applyBorder="1" applyAlignment="1" applyProtection="1">
      <alignment horizontal="left" vertical="center" indent="2"/>
      <protection locked="0"/>
    </xf>
    <xf numFmtId="0" fontId="0" fillId="0" borderId="7" xfId="1339" applyFont="1" applyFill="1" applyBorder="1" applyAlignment="1" applyProtection="1">
      <alignment vertical="center"/>
      <protection locked="0"/>
    </xf>
    <xf numFmtId="0" fontId="0" fillId="0" borderId="7" xfId="1339" applyFont="1" applyFill="1" applyBorder="1" applyAlignment="1" applyProtection="1">
      <alignment horizontal="left" vertical="center"/>
      <protection locked="0"/>
    </xf>
    <xf numFmtId="0" fontId="0" fillId="0" borderId="10" xfId="1329" applyFont="1" applyFill="1" applyBorder="1" applyAlignment="1">
      <alignment vertical="center"/>
    </xf>
    <xf numFmtId="186" fontId="0" fillId="0" borderId="14" xfId="1329" applyNumberFormat="1" applyFont="1" applyFill="1" applyBorder="1" applyAlignment="1">
      <alignment vertical="center"/>
    </xf>
    <xf numFmtId="0" fontId="32" fillId="0" borderId="0" xfId="1329" applyFill="1" applyAlignment="1">
      <alignment horizontal="left" vertical="center" wrapText="1"/>
    </xf>
    <xf numFmtId="0" fontId="32" fillId="0" borderId="7" xfId="1329" applyFill="1" applyBorder="1" applyAlignment="1">
      <alignment horizontal="left" vertical="center" wrapText="1"/>
    </xf>
    <xf numFmtId="0" fontId="32" fillId="0" borderId="0" xfId="1329" applyFill="1" applyAlignment="1">
      <alignment vertical="center" wrapText="1"/>
    </xf>
    <xf numFmtId="0" fontId="6" fillId="0" borderId="0" xfId="118" applyFont="1" applyFill="1" applyAlignment="1">
      <alignment vertical="center" wrapText="1"/>
    </xf>
    <xf numFmtId="0" fontId="1" fillId="0" borderId="15" xfId="1329" applyFont="1" applyFill="1" applyBorder="1" applyAlignment="1">
      <alignment horizontal="center" vertical="center" wrapText="1"/>
    </xf>
    <xf numFmtId="0" fontId="1" fillId="0" borderId="4" xfId="1329" applyFont="1" applyFill="1" applyBorder="1" applyAlignment="1">
      <alignment horizontal="center" vertical="center" wrapText="1"/>
    </xf>
    <xf numFmtId="0" fontId="1" fillId="0" borderId="0" xfId="1339" applyFont="1" applyFill="1" applyBorder="1" applyAlignment="1" applyProtection="1">
      <alignment horizontal="left" vertical="center" wrapText="1"/>
      <protection locked="0"/>
    </xf>
    <xf numFmtId="177" fontId="1" fillId="0" borderId="1" xfId="3291" applyNumberFormat="1" applyFont="1" applyFill="1" applyBorder="1" applyAlignment="1" applyProtection="1">
      <alignment horizontal="left" vertical="center"/>
      <protection locked="0"/>
    </xf>
    <xf numFmtId="0" fontId="1" fillId="0" borderId="0" xfId="1329" applyFont="1" applyFill="1" applyBorder="1" applyAlignment="1">
      <alignment vertical="center" wrapText="1"/>
    </xf>
    <xf numFmtId="177" fontId="1" fillId="0" borderId="9" xfId="3291" applyNumberFormat="1" applyFont="1" applyFill="1" applyBorder="1" applyAlignment="1">
      <alignment vertical="center"/>
    </xf>
    <xf numFmtId="1" fontId="0" fillId="0" borderId="0" xfId="1329" applyNumberFormat="1" applyFont="1" applyFill="1" applyBorder="1" applyAlignment="1" applyProtection="1">
      <alignment horizontal="left" vertical="center" wrapText="1" indent="2"/>
      <protection locked="0"/>
    </xf>
    <xf numFmtId="186" fontId="0" fillId="0" borderId="9" xfId="1329" applyNumberFormat="1" applyFont="1" applyFill="1" applyBorder="1" applyAlignment="1">
      <alignment vertical="center"/>
    </xf>
    <xf numFmtId="0" fontId="0" fillId="0" borderId="0" xfId="1329" applyFont="1" applyFill="1" applyBorder="1" applyAlignment="1">
      <alignment vertical="center" wrapText="1"/>
    </xf>
    <xf numFmtId="177" fontId="0" fillId="0" borderId="9" xfId="3291" applyNumberFormat="1" applyFont="1" applyFill="1" applyBorder="1" applyAlignment="1">
      <alignment vertical="center"/>
    </xf>
    <xf numFmtId="0" fontId="1" fillId="0" borderId="7" xfId="1329" applyFont="1" applyFill="1" applyBorder="1" applyAlignment="1">
      <alignment vertical="center" wrapText="1"/>
    </xf>
    <xf numFmtId="186" fontId="1" fillId="0" borderId="0" xfId="1329" applyNumberFormat="1" applyFont="1" applyFill="1" applyBorder="1" applyAlignment="1">
      <alignment vertical="center"/>
    </xf>
    <xf numFmtId="0" fontId="1" fillId="0" borderId="10" xfId="1329" applyFont="1" applyFill="1" applyBorder="1" applyAlignment="1">
      <alignment vertical="center" wrapText="1"/>
    </xf>
    <xf numFmtId="186" fontId="1" fillId="0" borderId="14" xfId="1329" applyNumberFormat="1" applyFont="1" applyFill="1" applyBorder="1" applyAlignment="1">
      <alignment vertical="center"/>
    </xf>
    <xf numFmtId="0" fontId="0" fillId="0" borderId="0" xfId="1329" applyFont="1" applyFill="1" applyBorder="1" applyAlignment="1">
      <alignment horizontal="left" vertical="center" wrapText="1" indent="1"/>
    </xf>
    <xf numFmtId="0" fontId="17" fillId="0" borderId="0" xfId="0" applyFont="1" applyAlignment="1">
      <alignment horizontal="center"/>
    </xf>
    <xf numFmtId="0" fontId="34" fillId="0" borderId="0" xfId="0" applyFont="1" applyAlignment="1">
      <alignment horizontal="justify"/>
    </xf>
    <xf numFmtId="0" fontId="35" fillId="0" borderId="0" xfId="0" applyFont="1" applyAlignment="1">
      <alignment horizontal="justify"/>
    </xf>
    <xf numFmtId="0" fontId="35" fillId="0" borderId="0" xfId="0" applyFont="1" applyFill="1" applyAlignment="1">
      <alignment horizontal="justify"/>
    </xf>
    <xf numFmtId="0" fontId="15" fillId="0" borderId="0" xfId="0" applyFont="1" applyAlignment="1">
      <alignment horizontal="justify"/>
    </xf>
    <xf numFmtId="0" fontId="1" fillId="0" borderId="0" xfId="0" applyFont="1" applyFill="1" applyAlignment="1">
      <alignment vertical="center" wrapText="1"/>
    </xf>
    <xf numFmtId="0" fontId="0" fillId="0" borderId="0" xfId="1664" applyFont="1" applyFill="1" applyAlignment="1">
      <alignment vertical="center"/>
    </xf>
    <xf numFmtId="0" fontId="0" fillId="0" borderId="0" xfId="1664" applyFont="1" applyFill="1" applyAlignment="1">
      <alignment vertical="center" wrapText="1"/>
    </xf>
    <xf numFmtId="0" fontId="36" fillId="0" borderId="0" xfId="1664" applyFont="1" applyFill="1" applyAlignment="1">
      <alignment horizontal="center" vertical="center"/>
    </xf>
    <xf numFmtId="0" fontId="37" fillId="0" borderId="17" xfId="1664" applyFont="1" applyFill="1" applyBorder="1" applyAlignment="1">
      <alignment horizontal="center" vertical="center" wrapText="1"/>
    </xf>
    <xf numFmtId="0" fontId="38" fillId="0" borderId="17" xfId="1664" applyFont="1" applyFill="1" applyBorder="1" applyAlignment="1">
      <alignment horizontal="center" vertical="center" wrapText="1"/>
    </xf>
    <xf numFmtId="0" fontId="1" fillId="0" borderId="17" xfId="1664" applyFont="1" applyFill="1" applyBorder="1" applyAlignment="1">
      <alignment horizontal="center" vertical="center" wrapText="1"/>
    </xf>
    <xf numFmtId="0" fontId="38" fillId="0" borderId="17" xfId="1664" applyFont="1" applyFill="1" applyBorder="1" applyAlignment="1">
      <alignment horizontal="left" vertical="center"/>
    </xf>
    <xf numFmtId="0" fontId="39" fillId="0" borderId="17" xfId="1664" applyFont="1" applyFill="1" applyBorder="1" applyAlignment="1">
      <alignment vertical="center"/>
    </xf>
    <xf numFmtId="0" fontId="16" fillId="0" borderId="17" xfId="1664" applyFont="1" applyFill="1" applyBorder="1" applyAlignment="1">
      <alignment vertical="center"/>
    </xf>
    <xf numFmtId="0" fontId="0" fillId="0" borderId="17" xfId="1664" applyFont="1" applyFill="1" applyBorder="1" applyAlignment="1">
      <alignment horizontal="center" vertical="center" wrapText="1"/>
    </xf>
    <xf numFmtId="0" fontId="16" fillId="0" borderId="17" xfId="1664" applyFont="1" applyFill="1" applyBorder="1" applyAlignment="1">
      <alignment vertical="center" wrapText="1"/>
    </xf>
    <xf numFmtId="49" fontId="16" fillId="0" borderId="17" xfId="1664" applyNumberFormat="1" applyFont="1" applyFill="1" applyBorder="1" applyAlignment="1">
      <alignment horizontal="center" vertical="center"/>
    </xf>
    <xf numFmtId="0" fontId="0" fillId="0" borderId="17" xfId="939" applyFont="1" applyFill="1" applyBorder="1" applyAlignment="1">
      <alignment vertical="center" wrapText="1"/>
    </xf>
    <xf numFmtId="0" fontId="0" fillId="0" borderId="17" xfId="1664" applyFont="1" applyFill="1" applyBorder="1" applyAlignment="1">
      <alignment vertical="center" wrapText="1"/>
    </xf>
    <xf numFmtId="0" fontId="14" fillId="0" borderId="17" xfId="1664" applyFont="1" applyFill="1" applyBorder="1" applyAlignment="1">
      <alignment vertical="center" wrapText="1"/>
    </xf>
    <xf numFmtId="0" fontId="16" fillId="0" borderId="17" xfId="1664" applyFont="1" applyFill="1" applyBorder="1" applyAlignment="1">
      <alignment horizontal="center" vertical="center"/>
    </xf>
    <xf numFmtId="0" fontId="16" fillId="0" borderId="17" xfId="939" applyFont="1" applyFill="1" applyBorder="1" applyAlignment="1">
      <alignment horizontal="center" vertical="center"/>
    </xf>
    <xf numFmtId="0" fontId="16" fillId="0" borderId="17" xfId="939" applyFont="1" applyFill="1" applyBorder="1" applyAlignment="1">
      <alignment vertical="center"/>
    </xf>
    <xf numFmtId="49" fontId="16" fillId="0" borderId="17" xfId="939" applyNumberFormat="1" applyFont="1" applyFill="1" applyBorder="1" applyAlignment="1">
      <alignment horizontal="center" vertical="center"/>
    </xf>
    <xf numFmtId="0" fontId="14" fillId="0" borderId="17" xfId="939" applyFont="1" applyFill="1" applyBorder="1" applyAlignment="1">
      <alignment vertical="center" wrapText="1"/>
    </xf>
    <xf numFmtId="0" fontId="16" fillId="0" borderId="17" xfId="939" applyFont="1" applyFill="1" applyBorder="1" applyAlignment="1">
      <alignment vertical="center" shrinkToFit="1"/>
    </xf>
    <xf numFmtId="0" fontId="16" fillId="0" borderId="17" xfId="1664" applyFont="1" applyFill="1" applyBorder="1" applyAlignment="1">
      <alignment vertical="center" wrapText="1" shrinkToFit="1"/>
    </xf>
    <xf numFmtId="0" fontId="14" fillId="0" borderId="17" xfId="1664" applyFont="1" applyFill="1" applyBorder="1" applyAlignment="1">
      <alignment vertical="center" wrapText="1" shrinkToFit="1"/>
    </xf>
    <xf numFmtId="0" fontId="16" fillId="0" borderId="17" xfId="1664" applyFont="1" applyFill="1" applyBorder="1" applyAlignment="1">
      <alignment vertical="center" shrinkToFit="1"/>
    </xf>
    <xf numFmtId="0" fontId="0" fillId="0" borderId="0" xfId="939" applyFont="1" applyFill="1" applyAlignment="1">
      <alignment vertical="center"/>
    </xf>
    <xf numFmtId="0" fontId="14" fillId="0" borderId="17" xfId="1664" applyFont="1" applyFill="1" applyBorder="1" applyAlignment="1">
      <alignment vertical="center"/>
    </xf>
    <xf numFmtId="0" fontId="39" fillId="0" borderId="0" xfId="1664" applyFont="1" applyFill="1" applyBorder="1" applyAlignment="1">
      <alignment vertical="center"/>
    </xf>
    <xf numFmtId="0" fontId="16" fillId="0" borderId="0" xfId="1664" applyFont="1" applyFill="1" applyBorder="1" applyAlignment="1">
      <alignment vertical="center"/>
    </xf>
    <xf numFmtId="0" fontId="16" fillId="0" borderId="16" xfId="1664" applyFont="1" applyFill="1" applyBorder="1" applyAlignment="1">
      <alignment vertical="center"/>
    </xf>
    <xf numFmtId="0" fontId="16" fillId="0" borderId="0" xfId="1664" applyNumberFormat="1" applyFont="1" applyFill="1" applyBorder="1" applyAlignment="1">
      <alignment horizontal="center" vertical="center"/>
    </xf>
    <xf numFmtId="49" fontId="16" fillId="0" borderId="0" xfId="1664" applyNumberFormat="1" applyFont="1" applyFill="1" applyBorder="1" applyAlignment="1">
      <alignment horizontal="center" vertical="center"/>
    </xf>
    <xf numFmtId="0" fontId="16" fillId="0" borderId="0" xfId="1664" applyFont="1" applyFill="1" applyBorder="1" applyAlignment="1">
      <alignment horizontal="center" vertical="center"/>
    </xf>
    <xf numFmtId="0" fontId="16" fillId="0" borderId="0" xfId="939" applyFont="1" applyFill="1" applyBorder="1" applyAlignment="1">
      <alignment horizontal="center" vertical="center"/>
    </xf>
    <xf numFmtId="0" fontId="16" fillId="0" borderId="0" xfId="939" applyFont="1" applyFill="1" applyBorder="1" applyAlignment="1">
      <alignment vertical="center"/>
    </xf>
    <xf numFmtId="0" fontId="16" fillId="0" borderId="16" xfId="939" applyFont="1" applyFill="1" applyBorder="1" applyAlignment="1">
      <alignment vertical="center"/>
    </xf>
    <xf numFmtId="0" fontId="16" fillId="0" borderId="0" xfId="939" applyNumberFormat="1" applyFont="1" applyFill="1" applyBorder="1" applyAlignment="1">
      <alignment horizontal="center" vertical="center"/>
    </xf>
    <xf numFmtId="49" fontId="16" fillId="0" borderId="0" xfId="939" applyNumberFormat="1" applyFont="1" applyFill="1" applyBorder="1" applyAlignment="1">
      <alignment horizontal="center" vertical="center"/>
    </xf>
    <xf numFmtId="0" fontId="16" fillId="0" borderId="17" xfId="939" applyFont="1" applyFill="1" applyBorder="1" applyAlignment="1">
      <alignment vertical="center" wrapText="1"/>
    </xf>
    <xf numFmtId="0" fontId="16" fillId="0" borderId="0" xfId="939" applyFont="1" applyFill="1" applyBorder="1" applyAlignment="1">
      <alignment vertical="center" shrinkToFit="1"/>
    </xf>
    <xf numFmtId="0" fontId="16" fillId="0" borderId="16" xfId="939" applyFont="1" applyFill="1" applyBorder="1" applyAlignment="1">
      <alignment vertical="center" shrinkToFit="1"/>
    </xf>
    <xf numFmtId="0" fontId="16" fillId="0" borderId="0" xfId="1664" applyFont="1" applyFill="1" applyBorder="1" applyAlignment="1">
      <alignment vertical="center" wrapText="1" shrinkToFit="1"/>
    </xf>
    <xf numFmtId="0" fontId="16" fillId="0" borderId="16" xfId="1664" applyFont="1" applyFill="1" applyBorder="1" applyAlignment="1">
      <alignment vertical="center" wrapText="1" shrinkToFit="1"/>
    </xf>
    <xf numFmtId="0" fontId="16" fillId="0" borderId="0" xfId="1664" applyFont="1" applyFill="1" applyBorder="1" applyAlignment="1">
      <alignment vertical="center" wrapText="1"/>
    </xf>
    <xf numFmtId="0" fontId="16" fillId="0" borderId="16" xfId="1664" applyFont="1" applyFill="1" applyBorder="1" applyAlignment="1">
      <alignment vertical="center" wrapText="1"/>
    </xf>
    <xf numFmtId="0" fontId="16" fillId="0" borderId="0" xfId="1664" applyFont="1" applyFill="1" applyBorder="1" applyAlignment="1">
      <alignment vertical="center" shrinkToFit="1"/>
    </xf>
    <xf numFmtId="0" fontId="16" fillId="3" borderId="0" xfId="1664" applyNumberFormat="1" applyFont="1" applyFill="1" applyBorder="1" applyAlignment="1">
      <alignment horizontal="center" vertical="center"/>
    </xf>
    <xf numFmtId="49" fontId="40" fillId="4" borderId="0" xfId="1664" applyNumberFormat="1" applyFont="1" applyFill="1" applyBorder="1" applyAlignment="1">
      <alignment horizontal="center" vertical="center"/>
    </xf>
    <xf numFmtId="0" fontId="16" fillId="3" borderId="0" xfId="1664" applyFont="1" applyFill="1" applyBorder="1" applyAlignment="1">
      <alignment vertical="center"/>
    </xf>
    <xf numFmtId="0" fontId="40" fillId="4" borderId="17" xfId="1664" applyFont="1" applyFill="1" applyBorder="1" applyAlignment="1">
      <alignment vertical="center"/>
    </xf>
    <xf numFmtId="0" fontId="41" fillId="4" borderId="17" xfId="1664" applyFont="1" applyFill="1" applyBorder="1" applyAlignment="1">
      <alignment vertical="center" wrapText="1"/>
    </xf>
    <xf numFmtId="0" fontId="39" fillId="3" borderId="0" xfId="1664" applyFont="1" applyFill="1" applyBorder="1" applyAlignment="1">
      <alignment vertical="center"/>
    </xf>
    <xf numFmtId="0" fontId="16" fillId="3" borderId="0" xfId="1664" applyFont="1" applyFill="1" applyBorder="1" applyAlignment="1">
      <alignment vertical="center" wrapText="1"/>
    </xf>
    <xf numFmtId="0" fontId="41" fillId="4" borderId="0" xfId="1664" applyFont="1" applyFill="1" applyAlignment="1">
      <alignment vertical="center"/>
    </xf>
  </cellXfs>
  <cellStyles count="4079">
    <cellStyle name="常规" xfId="0" builtinId="0"/>
    <cellStyle name="差_gdp" xfId="1"/>
    <cellStyle name="货币[0]" xfId="2" builtinId="7"/>
    <cellStyle name="好_县区合并测算20080421_不含人员经费系数_财力性转移支付2010年预算参考数 2 3 5" xfId="3"/>
    <cellStyle name="_发各处" xfId="4"/>
    <cellStyle name="20% - 强调文字颜色 3" xfId="5" builtinId="38"/>
    <cellStyle name="差_不含人员经费系数_财力性转移支付2010年预算参考数 2 4" xfId="6"/>
    <cellStyle name="输入" xfId="7" builtinId="20"/>
    <cellStyle name="40% - Accent2 2 4" xfId="8"/>
    <cellStyle name="60% - Accent2 4" xfId="9"/>
    <cellStyle name="好_危改资金测算_财力性转移支付2010年预算参考数_表一" xfId="10"/>
    <cellStyle name="好_市辖区测算20080510 8" xfId="11"/>
    <cellStyle name="好_2014公共预算支出情况表（0827） 6 2" xfId="12"/>
    <cellStyle name="差_汇总表4_财力性转移支付2010年预算参考数_Sheet1" xfId="13"/>
    <cellStyle name="Title 2 4" xfId="14"/>
    <cellStyle name="货币" xfId="15" builtinId="4"/>
    <cellStyle name="Accent2 - 40%" xfId="16"/>
    <cellStyle name="千位分隔[0]" xfId="17" builtinId="6"/>
    <cellStyle name="好_其他部门(按照总人口测算）—20080416_财力性转移支付2010年预算参考数 3 3" xfId="18"/>
    <cellStyle name="差_行政（人员）_表一" xfId="19"/>
    <cellStyle name="差_12滨州 4" xfId="20"/>
    <cellStyle name="40% - 强调文字颜色 3" xfId="21" builtinId="39"/>
    <cellStyle name="好_其他部门(按照总人口测算）—20080416_不含人员经费系数_财力性转移支付2010年预算参考数 3 3" xfId="22"/>
    <cellStyle name="差" xfId="23" builtinId="27"/>
    <cellStyle name="好_行政（人员）_不含人员经费系数 3 2 3" xfId="24"/>
    <cellStyle name="差_青海 缺口县区测算(地方填报) 2 4" xfId="25"/>
    <cellStyle name="千位分隔" xfId="26" builtinId="3"/>
    <cellStyle name="好_县市旗测算-新科目（20080627）_不含人员经费系数 6 2" xfId="27"/>
    <cellStyle name="好_农林水和城市维护标准支出20080505－县区合计_县市旗测算-新科目（含人口规模效应） 2 3" xfId="28"/>
    <cellStyle name="好_2008年全省汇总收支计算表_财力性转移支付2010年预算参考数 2" xfId="29"/>
    <cellStyle name="差_行政（人员）_财力性转移支付2010年预算参考数_财政收支2015年预计及2016年代编预算表(债管)" xfId="30"/>
    <cellStyle name="差_1.16-2015年省级国有资本经营预算表（按人大财经委初审意见修改）_(12.19)江门市报送(补充表六)" xfId="31"/>
    <cellStyle name="Accent4 2 4" xfId="32"/>
    <cellStyle name="60% - 强调文字颜色 3" xfId="33" builtinId="40"/>
    <cellStyle name="超链接" xfId="34" builtinId="8"/>
    <cellStyle name="好_行政（人员）_民生政策最低支出需求 2 2 2 3" xfId="35"/>
    <cellStyle name="60% - 强调文字颜色 5 4 2" xfId="36"/>
    <cellStyle name="差_07临沂 2 4" xfId="37"/>
    <cellStyle name="百分比" xfId="38" builtinId="5"/>
    <cellStyle name="60% - Accent4 2 3" xfId="39"/>
    <cellStyle name="好_行政（人员）_不含人员经费系数_财力性转移支付2010年预算参考数 2 3 2 2" xfId="40"/>
    <cellStyle name="差_行政(燃修费)_不含人员经费系数" xfId="41"/>
    <cellStyle name="差_汇总-县级财政报表附表 3" xfId="42"/>
    <cellStyle name="差_成本差异系数（含人口规模）_财力性转移支付2010年预算参考数 5" xfId="43"/>
    <cellStyle name="20% - 强调文字颜色 2 2 2" xfId="44"/>
    <cellStyle name="差_2014调整事项_含权责发生制 2 2 2" xfId="45"/>
    <cellStyle name="_鹤山民生事项2013年预计表" xfId="46"/>
    <cellStyle name="好_县市旗测算-新科目（20080626）_民生政策最低支出需求 3 2 2" xfId="47"/>
    <cellStyle name="40% - 强调文字颜色 6 4 2" xfId="48"/>
    <cellStyle name="已访问的超链接" xfId="49" builtinId="9"/>
    <cellStyle name="好_县区合并测算20080421_财力性转移支付2010年预算参考数 8" xfId="50"/>
    <cellStyle name="注释" xfId="51" builtinId="10"/>
    <cellStyle name="60% - 强调文字颜色 2 3" xfId="52"/>
    <cellStyle name="差_30云南_1_财力性转移支付2010年预算参考数 6" xfId="53"/>
    <cellStyle name="20% - Accent4 4" xfId="54"/>
    <cellStyle name="20% - 强调文字颜色 4 5" xfId="55"/>
    <cellStyle name="好_农林水和城市维护标准支出20080505－县区合计_县市旗测算-新科目（含人口规模效应） 2 2" xfId="56"/>
    <cellStyle name="好_河南 缺口县区测算(地方填报白)_财力性转移支付2010年预算参考数 2 8" xfId="57"/>
    <cellStyle name="差_分县成本差异系数_不含人员经费系数_财力性转移支付2010年预算参考数 2 2 2" xfId="58"/>
    <cellStyle name="Accent4 2 3" xfId="59"/>
    <cellStyle name="60% - 强调文字颜色 2" xfId="60" builtinId="36"/>
    <cellStyle name="常规 2 2 9 2 2 2" xfId="61"/>
    <cellStyle name="差_gdp 3" xfId="62"/>
    <cellStyle name="标题 4" xfId="63" builtinId="19"/>
    <cellStyle name="警告文本" xfId="64" builtinId="11"/>
    <cellStyle name="差_2008计算资料（8月5）_财政收支2015年预计及2016年代编预算表(债管)" xfId="65"/>
    <cellStyle name="_ET_STYLE_NoName_00_" xfId="66"/>
    <cellStyle name="差_30云南_1_财力性转移支付2010年预算参考数_表一" xfId="67"/>
    <cellStyle name="60% - 强调文字颜色 2 2 2" xfId="68"/>
    <cellStyle name="差_30云南_1_财力性转移支付2010年预算参考数 5 2" xfId="69"/>
    <cellStyle name="20% - Accent4 3 2" xfId="70"/>
    <cellStyle name="20% - 强调文字颜色 4 4 2" xfId="71"/>
    <cellStyle name="标题" xfId="72" builtinId="15"/>
    <cellStyle name="Accent1 - 60% 2 2" xfId="73"/>
    <cellStyle name="好_缺口县区测算(按核定人数)_财力性转移支付2010年预算参考数 2 2 5" xfId="74"/>
    <cellStyle name="好_农林水和城市维护标准支出20080505－县区合计_不含人员经费系数 2 2 3" xfId="75"/>
    <cellStyle name="差_测算结果汇总_财力性转移支付2010年预算参考数 5 2" xfId="76"/>
    <cellStyle name="标题 1 5 2" xfId="77"/>
    <cellStyle name="解释性文本" xfId="78" builtinId="53"/>
    <cellStyle name="Input 13" xfId="79"/>
    <cellStyle name="20% - Accent5 2 3" xfId="80"/>
    <cellStyle name="差_测算结果汇总_财力性转移支付2010年预算参考数" xfId="81"/>
    <cellStyle name="标题 1" xfId="82" builtinId="16"/>
    <cellStyle name="Input 14" xfId="83"/>
    <cellStyle name="20% - Accent5 2 4" xfId="84"/>
    <cellStyle name="标题 2" xfId="85" builtinId="17"/>
    <cellStyle name="好_河南 缺口县区测算(地方填报白)_财力性转移支付2010年预算参考数 2 7" xfId="86"/>
    <cellStyle name="差_行政（人员）_民生政策最低支出需求 6" xfId="87"/>
    <cellStyle name="Accent4 2 2" xfId="88"/>
    <cellStyle name="60% - 强调文字颜色 1" xfId="89" builtinId="32"/>
    <cellStyle name="差_gdp 2" xfId="90"/>
    <cellStyle name="差_1.8-2015年省级国有资本经营预算表（按人大财经委初审意见修改）_表一" xfId="91"/>
    <cellStyle name="标题 3" xfId="92" builtinId="18"/>
    <cellStyle name="好_农林水和城市维护标准支出20080505－县区合计_县市旗测算-新科目（含人口规模效应） 2 4" xfId="93"/>
    <cellStyle name="好_22湖南_财力性转移支付2010年预算参考数 6 2" xfId="94"/>
    <cellStyle name="Accent4 2 5" xfId="95"/>
    <cellStyle name="60% - 强调文字颜色 4" xfId="96" builtinId="44"/>
    <cellStyle name="好_其他部门(按照总人口测算）—20080416_Sheet1" xfId="97"/>
    <cellStyle name="差_行政(燃修费) 2 2 2" xfId="98"/>
    <cellStyle name="差_2015年社会保险基金预算（1.27再修改-修改打印格式2）_（龙湖区）财政收支2015年预计及2016年代编预算表" xfId="99"/>
    <cellStyle name="输出" xfId="100" builtinId="21"/>
    <cellStyle name="20% - Accent2 3 2" xfId="101"/>
    <cellStyle name="20% - 强调文字颜色 2 4 2" xfId="102"/>
    <cellStyle name="40% - Accent1 4" xfId="103"/>
    <cellStyle name="好_附表 3 5" xfId="104"/>
    <cellStyle name="计算" xfId="105" builtinId="22"/>
    <cellStyle name="_2013年民生事项资金统计表（新会）" xfId="106"/>
    <cellStyle name="20% - Accent5 2" xfId="107"/>
    <cellStyle name="20% - 强调文字颜色 5 3" xfId="108"/>
    <cellStyle name="差_一般预算支出口径剔除表_财力性转移支付2010年预算参考数 5" xfId="109"/>
    <cellStyle name="差_行政（人员） 6" xfId="110"/>
    <cellStyle name="差_12滨州 5 2" xfId="111"/>
    <cellStyle name="40% - 强调文字颜色 4 2" xfId="112"/>
    <cellStyle name="好_县区合并测算20080421_县市旗测算-新科目（含人口规模效应） 6 2" xfId="113"/>
    <cellStyle name="好_县区合并测算20080421_表一" xfId="114"/>
    <cellStyle name="差_2006年水利统计指标统计表_财力性转移支付2010年预算参考数 2 3" xfId="115"/>
    <cellStyle name="Accent3 17" xfId="116"/>
    <cellStyle name="检查单元格" xfId="117" builtinId="23"/>
    <cellStyle name="40% - Accent6 2 3" xfId="118"/>
    <cellStyle name="好_行政（人员）_县市旗测算-新科目（含人口规模效应）_财力性转移支付2010年预算参考数 2 3 2 3" xfId="119"/>
    <cellStyle name="差_2007年一般预算支出剔除_Sheet1" xfId="120"/>
    <cellStyle name="20% - 强调文字颜色 6" xfId="121" builtinId="50"/>
    <cellStyle name="e鯪9Y_x000b_ 2 6 2" xfId="122"/>
    <cellStyle name="40% - Accent5 4 2" xfId="123"/>
    <cellStyle name="差_县区合并测算20080423(按照各省比重）_不含人员经费系数_财力性转移支付2010年预算参考数 3" xfId="124"/>
    <cellStyle name="差_河南 缺口县区测算(地方填报白) 2 3" xfId="125"/>
    <cellStyle name="强调文字颜色 2" xfId="126" builtinId="33"/>
    <cellStyle name="常规 136 3 2" xfId="127"/>
    <cellStyle name="差_530623_2006年县级财政报表附表 4" xfId="128"/>
    <cellStyle name="链接单元格" xfId="129" builtinId="24"/>
    <cellStyle name="好_行政公检法测算_县市旗测算-新科目（含人口规模效应）_财力性转移支付2010年预算参考数 2 2 5" xfId="130"/>
    <cellStyle name="好_县市旗测算-新科目（20080626）_民生政策最低支出需求 3 3" xfId="131"/>
    <cellStyle name="40% - 强调文字颜色 6 5" xfId="132"/>
    <cellStyle name="60% - 强调文字颜色 4 2 3" xfId="133"/>
    <cellStyle name="好_缺口县区测算（11.13） 2 3 4" xfId="134"/>
    <cellStyle name="好_Book2_财力性转移支付2010年预算参考数 2 7" xfId="135"/>
    <cellStyle name="差_Book2" xfId="136"/>
    <cellStyle name="Accent3 - 40% 5 2" xfId="137"/>
    <cellStyle name="汇总" xfId="138" builtinId="25"/>
    <cellStyle name="好_行政(燃修费)_民生政策最低支出需求 2 3 5" xfId="139"/>
    <cellStyle name="好" xfId="140" builtinId="26"/>
    <cellStyle name="强调文字颜色 3 3 4" xfId="141"/>
    <cellStyle name="好_行政（人员）_民生政策最低支出需求 8" xfId="142"/>
    <cellStyle name="_恩平市民生事项2013年预计表（汇总）" xfId="143"/>
    <cellStyle name="强调文字颜色 2 2 4 2" xfId="144"/>
    <cellStyle name="差_转移支付" xfId="145"/>
    <cellStyle name="20% - Accent3 2" xfId="146"/>
    <cellStyle name="20% - 强调文字颜色 3 3" xfId="147"/>
    <cellStyle name="好_行政公检法测算 2 4 3" xfId="148"/>
    <cellStyle name="差_1.8-2015年省级国有资本经营预算表（按人大财经委初审意见修改） 2 2" xfId="149"/>
    <cellStyle name="适中" xfId="150" builtinId="28"/>
    <cellStyle name="60% - Accent1 2 3 2" xfId="151"/>
    <cellStyle name="40% - Accent6 2 2" xfId="152"/>
    <cellStyle name="好_行政（人员）_县市旗测算-新科目（含人口规模效应）_财力性转移支付2010年预算参考数 2 3 2 2" xfId="153"/>
    <cellStyle name="20% - 强调文字颜色 5" xfId="154" builtinId="46"/>
    <cellStyle name="检查单元格 3 2" xfId="155"/>
    <cellStyle name="60% - Accent2 2 4" xfId="156"/>
    <cellStyle name="差_行政（人员）_县市旗测算-新科目（含人口规模效应）" xfId="157"/>
    <cellStyle name="差_县区合并测算20080423(按照各省比重）_不含人员经费系数_财力性转移支付2010年预算参考数 2" xfId="158"/>
    <cellStyle name="差_河南 缺口县区测算(地方填报白) 2 2" xfId="159"/>
    <cellStyle name="强调文字颜色 1" xfId="160" builtinId="29"/>
    <cellStyle name="百分比 3 5 2" xfId="161"/>
    <cellStyle name="20% - 强调文字颜色 1" xfId="162" builtinId="30"/>
    <cellStyle name="常规 52 2 3" xfId="163"/>
    <cellStyle name="常规 47 2 3" xfId="164"/>
    <cellStyle name="差_12滨州 2" xfId="165"/>
    <cellStyle name="40% - 强调文字颜色 1" xfId="166" builtinId="31"/>
    <cellStyle name="40% - Accent1 4 2" xfId="167"/>
    <cellStyle name="百分比 3 5 3" xfId="168"/>
    <cellStyle name="20% - 强调文字颜色 2" xfId="169" builtinId="34"/>
    <cellStyle name="好_其他部门(按照总人口测算）—20080416_财力性转移支付2010年预算参考数 3 2" xfId="170"/>
    <cellStyle name="常规 52 2 4" xfId="171"/>
    <cellStyle name="常规 47 2 4" xfId="172"/>
    <cellStyle name="差_缺口县区测算（11.13）_财力性转移支付2010年预算参考数_表一" xfId="173"/>
    <cellStyle name="差_12滨州 3" xfId="174"/>
    <cellStyle name="40% - 强调文字颜色 2" xfId="175" builtinId="35"/>
    <cellStyle name="差_县区合并测算20080423(按照各省比重）_不含人员经费系数_财力性转移支付2010年预算参考数 4" xfId="176"/>
    <cellStyle name="差_河南 缺口县区测算(地方填报白) 2 4" xfId="177"/>
    <cellStyle name="强调文字颜色 3" xfId="178" builtinId="37"/>
    <cellStyle name="好_行政(燃修费)_县市旗测算-新科目（含人口规模效应） 3 5" xfId="179"/>
    <cellStyle name="好_市辖区测算-新科目（20080626）_县市旗测算-新科目（含人口规模效应）_财力性转移支付2010年预算参考数_Sheet1" xfId="180"/>
    <cellStyle name="差_附表2：2015年项目库分类汇总 - 汇总各处室 - 发小代1.21 2" xfId="181"/>
    <cellStyle name="差_2006年28四川_财力性转移支付2010年预算参考数 4 2" xfId="182"/>
    <cellStyle name="Accent5 - 60% 4 2" xfId="183"/>
    <cellStyle name="20% - Accent1 2 2 2" xfId="184"/>
    <cellStyle name="Accent1 - 20% 2 2 2" xfId="185"/>
    <cellStyle name="好_成本差异系数（含人口规模） 6 2" xfId="186"/>
    <cellStyle name="强调文字颜色 4" xfId="187" builtinId="41"/>
    <cellStyle name="强调文字颜色 2 2 2 2" xfId="188"/>
    <cellStyle name="20% - Accent1 2" xfId="189"/>
    <cellStyle name="20% - 强调文字颜色 1 3" xfId="190"/>
    <cellStyle name="Accent1 - 20% 2" xfId="191"/>
    <cellStyle name="20% - 强调文字颜色 4" xfId="192" builtinId="42"/>
    <cellStyle name="好_其他部门(按照总人口测算）—20080416_财力性转移支付2010年预算参考数 3 4" xfId="193"/>
    <cellStyle name="差_12滨州 5" xfId="194"/>
    <cellStyle name="40% - 强调文字颜色 4" xfId="195" builtinId="43"/>
    <cellStyle name="常规 2 2 2 8" xfId="196"/>
    <cellStyle name="差_行政公检法测算_县市旗测算-新科目（含人口规模效应）" xfId="197"/>
    <cellStyle name="差_县区合并测算20080423(按照各省比重）_不含人员经费系数_财力性转移支付2010年预算参考数 6" xfId="198"/>
    <cellStyle name="差_附表2：2015年项目库分类汇总 - 汇总各处室 - 发小代1.29_表一" xfId="199"/>
    <cellStyle name="百分比 3 2 3 2" xfId="200"/>
    <cellStyle name="强调文字颜色 5" xfId="201" builtinId="45"/>
    <cellStyle name="60% - 强调文字颜色 6 5 2" xfId="202"/>
    <cellStyle name="60% - Accent5 3 2" xfId="203"/>
    <cellStyle name="好_其他部门(按照总人口测算）—20080416_财力性转移支付2010年预算参考数 3 5" xfId="204"/>
    <cellStyle name="差_行政(燃修费)_民生政策最低支出需求" xfId="205"/>
    <cellStyle name="差_530629_2006年县级财政报表附表 5 2" xfId="206"/>
    <cellStyle name="差_12滨州 6" xfId="207"/>
    <cellStyle name="40% - 强调文字颜色 5" xfId="208" builtinId="47"/>
    <cellStyle name="好_自行调整差异系数顺序 2 3 2 2" xfId="209"/>
    <cellStyle name="60% - 强调文字颜色 5" xfId="210" builtinId="48"/>
    <cellStyle name="小数 2 4 2" xfId="211"/>
    <cellStyle name="差_2_财力性转移支付2010年预算参考数" xfId="212"/>
    <cellStyle name="百分比 3 2 3 3" xfId="213"/>
    <cellStyle name="强调文字颜色 6" xfId="214" builtinId="49"/>
    <cellStyle name="常规 3 2 6 2" xfId="215"/>
    <cellStyle name="差_转移支付 2" xfId="216"/>
    <cellStyle name="差_行政公检法测算_民生政策最低支出需求_财力性转移支付2010年预算参考数 2 3" xfId="217"/>
    <cellStyle name="20% - Accent3 2 2" xfId="218"/>
    <cellStyle name="好_危改资金测算 6 2" xfId="219"/>
    <cellStyle name="40% - 强调文字颜色 6" xfId="220" builtinId="51"/>
    <cellStyle name="好_其他部门(按照总人口测算）—20080416 3" xfId="221"/>
    <cellStyle name="差_平邑 6" xfId="222"/>
    <cellStyle name="差_不含人员经费系数_财力性转移支付2010年预算参考数 3 2" xfId="223"/>
    <cellStyle name="40% - Accent2 3 2" xfId="224"/>
    <cellStyle name="好_自行调整差异系数顺序 2 3 2 3" xfId="225"/>
    <cellStyle name="差_22湖南_财力性转移支付2010年预算参考数 3 2" xfId="226"/>
    <cellStyle name="60% - 强调文字颜色 6" xfId="227" builtinId="52"/>
    <cellStyle name="Accent1 - 40% 4 2" xfId="228"/>
    <cellStyle name="常规 6 2 2 3 2" xfId="229"/>
    <cellStyle name="差_2007年一般预算支出剔除 5" xfId="230"/>
    <cellStyle name="?鹎%U龡&amp;H齲_x0001_C铣_x0014__x0007__x0001__x0001_" xfId="231"/>
    <cellStyle name="_ET_STYLE_NoName_00__2015年十件民生实事全省汇总表-全新统计2015.1.15" xfId="232"/>
    <cellStyle name="好_Book2_财力性转移支付2010年预算参考数_Sheet1" xfId="233"/>
    <cellStyle name="好_2007年一般预算支出剔除 5" xfId="234"/>
    <cellStyle name="差_11大理_财力性转移支付2010年预算参考数 2 4" xfId="235"/>
    <cellStyle name="差 2 2" xfId="236"/>
    <cellStyle name="Accent1 - 40% 2 3" xfId="237"/>
    <cellStyle name="差_20河南_财力性转移支付2010年预算参考数 5" xfId="238"/>
    <cellStyle name="_台山）各市民生事项2013年预计表（样表）" xfId="239"/>
    <cellStyle name="好_县区合并测算20080421" xfId="240"/>
    <cellStyle name="差_2006年28四川_财力性转移支付2010年预算参考数 5 2" xfId="241"/>
    <cellStyle name="Accent5 - 60% 5 2" xfId="242"/>
    <cellStyle name="20% - Accent1 2 3 2" xfId="243"/>
    <cellStyle name="Accent1 - 20% 2 3 2" xfId="244"/>
    <cellStyle name="40% - 强调文字颜色 3 2 2" xfId="245"/>
    <cellStyle name="Input 2 2 2" xfId="246"/>
    <cellStyle name="_江海区民生事项2013年预计表" xfId="247"/>
    <cellStyle name="差_行政(燃修费)_县市旗测算-新科目（含人口规模效应）_财力性转移支付2010年预算参考数 3" xfId="248"/>
    <cellStyle name="_开平市2013年民生事项资金情况" xfId="249"/>
    <cellStyle name="好_云南省2008年转移支付测算——州市本级考核部分及政策性测算 8 2" xfId="250"/>
    <cellStyle name="常规 20 3 2 2" xfId="251"/>
    <cellStyle name="常规 15 3 2 2" xfId="252"/>
    <cellStyle name="60% - Accent3 4" xfId="253"/>
    <cellStyle name="好_行政（人员）_财力性转移支付2010年预算参考数 3 2 2" xfId="254"/>
    <cellStyle name="差_行政公检法测算 2 2 2" xfId="255"/>
    <cellStyle name="差_县区合并测算20080423(按照各省比重）_不含人员经费系数_财力性转移支付2010年预算参考数_财政收支2015年预计及2016年代编预算表(债管)" xfId="256"/>
    <cellStyle name="差_测算结果 2 3 2" xfId="257"/>
    <cellStyle name="_新江门市上报省各市民生事项2013年预计表（含中央及省资金,增加稳定物价和市场供应）2012-12-9" xfId="258"/>
    <cellStyle name="强调文字颜色 2 2 2" xfId="259"/>
    <cellStyle name="20% - Accent1" xfId="260"/>
    <cellStyle name="Accent1 - 20%" xfId="261"/>
    <cellStyle name="好_30云南_1_财力性转移支付2010年预算参考数 6 2" xfId="262"/>
    <cellStyle name="常规 93 3" xfId="263"/>
    <cellStyle name="常规 88 3" xfId="264"/>
    <cellStyle name="差_市辖区测算20080510_不含人员经费系数_财力性转移支付2010年预算参考数 2 4" xfId="265"/>
    <cellStyle name="差_附表2：2015年项目库分类汇总 - 汇总各处室 - 发小代1.21" xfId="266"/>
    <cellStyle name="差_2006年28四川_财力性转移支付2010年预算参考数 4" xfId="267"/>
    <cellStyle name="Accent5 - 60% 4" xfId="268"/>
    <cellStyle name="20% - Accent1 2 2" xfId="269"/>
    <cellStyle name="Accent1 - 20% 2 2" xfId="270"/>
    <cellStyle name="常规 93 4" xfId="271"/>
    <cellStyle name="差_2006年28四川_财力性转移支付2010年预算参考数 5" xfId="272"/>
    <cellStyle name="Accent5 - 60% 5" xfId="273"/>
    <cellStyle name="20% - Accent1 2 3" xfId="274"/>
    <cellStyle name="Accent1 - 20% 2 3" xfId="275"/>
    <cellStyle name="好_文体广播事业(按照总人口测算）—20080416_不含人员经费系数_财力性转移支付2010年预算参考数 2 3 4" xfId="276"/>
    <cellStyle name="差_12滨州 4 2" xfId="277"/>
    <cellStyle name="40% - 强调文字颜色 3 2" xfId="278"/>
    <cellStyle name="好_公共财政专项转移支付测算表0918 3 2" xfId="279"/>
    <cellStyle name="差_2006年28四川_财力性转移支付2010年预算参考数 6" xfId="280"/>
    <cellStyle name="Accent5 - 60% 6" xfId="281"/>
    <cellStyle name="20% - Accent1 2 4" xfId="282"/>
    <cellStyle name="Accent1 - 20% 2 4" xfId="283"/>
    <cellStyle name="好_文体广播事业(按照总人口测算）—20080416_不含人员经费系数_财力性转移支付2010年预算参考数 2 3 5" xfId="284"/>
    <cellStyle name="差_1110洱源县_财力性转移支付2010年预算参考数_Sheet1" xfId="285"/>
    <cellStyle name="40% - 强调文字颜色 3 3" xfId="286"/>
    <cellStyle name="好_分县成本差异系数_民生政策最低支出需求" xfId="287"/>
    <cellStyle name="常规 12 6" xfId="288"/>
    <cellStyle name="40% - Accent6 5 2" xfId="289"/>
    <cellStyle name="强调文字颜色 2 2 2 3" xfId="290"/>
    <cellStyle name="好_卫生(按照总人口测算）—20080416_县市旗测算-新科目（含人口规模效应）_财力性转移支付2010年预算参考数_Sheet1" xfId="291"/>
    <cellStyle name="差_2008年一般预算支出预计 2 2 2" xfId="292"/>
    <cellStyle name="20% - Accent1 3" xfId="293"/>
    <cellStyle name="20% - 强调文字颜色 1 4" xfId="294"/>
    <cellStyle name="Accent1 - 20% 3" xfId="295"/>
    <cellStyle name="常规 94 3" xfId="296"/>
    <cellStyle name="常规 89 3" xfId="297"/>
    <cellStyle name="差_人代会：2015年一般公共预算表格（24张）最新_第三次上报潮南财政收支2015年预计及2016年代编预算表" xfId="298"/>
    <cellStyle name="差_核定人数对比 2 4" xfId="299"/>
    <cellStyle name="20% - Accent1 3 2" xfId="300"/>
    <cellStyle name="20% - 强调文字颜色 1 4 2" xfId="301"/>
    <cellStyle name="Accent1 - 20% 3 2" xfId="302"/>
    <cellStyle name="好_附表2：2015年项目库分类汇总 - 汇总各处室 - 发小代1.27 2 3 2" xfId="303"/>
    <cellStyle name="20% - Accent1 4" xfId="304"/>
    <cellStyle name="20% - 强调文字颜色 1 5" xfId="305"/>
    <cellStyle name="Accent1 - 20% 4" xfId="306"/>
    <cellStyle name="千位分隔[0] 2 3 2 4" xfId="307"/>
    <cellStyle name="好_附表2：2015年项目库分类汇总 - 汇总各处室 - 发小代1.27 2 3 2 2" xfId="308"/>
    <cellStyle name="常规 95 3" xfId="309"/>
    <cellStyle name="差_教育(按照总人口测算）—20080416_不含人员经费系数_Sheet1" xfId="310"/>
    <cellStyle name="20% - Accent1 4 2" xfId="311"/>
    <cellStyle name="20% - 强调文字颜色 1 5 2" xfId="312"/>
    <cellStyle name="Accent1 - 20% 4 2" xfId="313"/>
    <cellStyle name="好_附表2：2015年项目库分类汇总 - 汇总各处室 - 发小代1.27 2 3 3" xfId="314"/>
    <cellStyle name="20% - Accent1 5" xfId="315"/>
    <cellStyle name="20% - 强调文字颜色 1 6" xfId="316"/>
    <cellStyle name="60% - Accent4 2 2 2" xfId="317"/>
    <cellStyle name="Accent1 - 20% 5" xfId="318"/>
    <cellStyle name="千位分隔[0] 2 3 3 4" xfId="319"/>
    <cellStyle name="常规 96 3" xfId="320"/>
    <cellStyle name="20% - Accent1 5 2" xfId="321"/>
    <cellStyle name="Accent1 - 20% 5 2" xfId="322"/>
    <cellStyle name="好_附表2：2015年项目库分类汇总 - 汇总各处室 - 发小代1.27 2 3 4" xfId="323"/>
    <cellStyle name="差_2008年全省汇总收支计算表 2 2 2" xfId="324"/>
    <cellStyle name="20% - Accent1 6" xfId="325"/>
    <cellStyle name="Accent1 - 20% 6" xfId="326"/>
    <cellStyle name="好_重大支出测算 2 4" xfId="327"/>
    <cellStyle name="差_2006年30云南_财政收支2015年预计及2016年代编预算表(债管)" xfId="328"/>
    <cellStyle name="40% - Accent3 2" xfId="329"/>
    <cellStyle name="60% - 强调文字颜色 3 2 2" xfId="330"/>
    <cellStyle name="20% - Accent5 3 2" xfId="331"/>
    <cellStyle name="20% - 强调文字颜色 5 4 2" xfId="332"/>
    <cellStyle name="强调文字颜色 2 2 3" xfId="333"/>
    <cellStyle name="差_汇总表_财政收支2015年预计及2016年代编预算表(债管)" xfId="334"/>
    <cellStyle name="20% - Accent2" xfId="335"/>
    <cellStyle name="强调文字颜色 2 2 3 2" xfId="336"/>
    <cellStyle name="20% - Accent2 2" xfId="337"/>
    <cellStyle name="20% - 强调文字颜色 2 3" xfId="338"/>
    <cellStyle name="20% - Accent2 2 2" xfId="339"/>
    <cellStyle name="好_农林水和城市维护标准支出20080505－县区合计_不含人员经费系数_财力性转移支付2010年预算参考数 3 3" xfId="340"/>
    <cellStyle name="20% - Accent2 2 2 2" xfId="341"/>
    <cellStyle name="差_12滨州_财力性转移支付2010年预算参考数 2 3 2" xfId="342"/>
    <cellStyle name="20% - Accent2 2 3" xfId="343"/>
    <cellStyle name="20% - Accent2 2 3 2" xfId="344"/>
    <cellStyle name="好_市辖区测算20080510_县市旗测算-新科目（含人口规模效应）_财力性转移支付2010年预算参考数 3 4" xfId="345"/>
    <cellStyle name="60% - Accent2 2" xfId="346"/>
    <cellStyle name="好_平邑_财力性转移支付2010年预算参考数 8 2" xfId="347"/>
    <cellStyle name="好_民生政策最低支出需求 2 2 4" xfId="348"/>
    <cellStyle name="常规 42" xfId="349"/>
    <cellStyle name="常规 37" xfId="350"/>
    <cellStyle name="差_30云南_1_财力性转移支付2010年预算参考数 2 2 2" xfId="351"/>
    <cellStyle name="Title 2 2" xfId="352"/>
    <cellStyle name="20% - Accent2 2 4" xfId="353"/>
    <cellStyle name="差_行政(燃修费) 2 2" xfId="354"/>
    <cellStyle name="差_2008年一般预算支出预计 2 3 2" xfId="355"/>
    <cellStyle name="20% - Accent2 3" xfId="356"/>
    <cellStyle name="20% - 强调文字颜色 2 4" xfId="357"/>
    <cellStyle name="好_行政（人员）_不含人员经费系数_财力性转移支付2010年预算参考数 2 3 5" xfId="358"/>
    <cellStyle name="差_行政(燃修费) 2 3" xfId="359"/>
    <cellStyle name="差_2008计算资料（8月5） 2 2 2" xfId="360"/>
    <cellStyle name="差_1110洱源县_财力性转移支付2010年预算参考数" xfId="361"/>
    <cellStyle name="20% - Accent2 4" xfId="362"/>
    <cellStyle name="20% - 强调文字颜色 2 5" xfId="363"/>
    <cellStyle name="差_行政(燃修费) 2 3 2" xfId="364"/>
    <cellStyle name="差_农林水和城市维护标准支出20080505－县区合计_民生政策最低支出需求" xfId="365"/>
    <cellStyle name="差_不含人员经费系数_财力性转移支付2010年预算参考数 4" xfId="366"/>
    <cellStyle name="差_1110洱源县_财力性转移支付2010年预算参考数 2" xfId="367"/>
    <cellStyle name="20% - Accent2 4 2" xfId="368"/>
    <cellStyle name="20% - 强调文字颜色 2 5 2" xfId="369"/>
    <cellStyle name="40% - Accent2 4" xfId="370"/>
    <cellStyle name="差_行政(燃修费) 2 4" xfId="371"/>
    <cellStyle name="20% - Accent2 5" xfId="372"/>
    <cellStyle name="20% - 强调文字颜色 2 6" xfId="373"/>
    <cellStyle name="60% - Accent4 2 3 2" xfId="374"/>
    <cellStyle name="好_重大支出测算 2 6" xfId="375"/>
    <cellStyle name="好_云南省2008年转移支付测算——州市本级考核部分及政策性测算_财力性转移支付2010年预算参考数 2 6" xfId="376"/>
    <cellStyle name="好_市辖区测算20080510_县市旗测算-新科目（含人口规模效应）_财力性转移支付2010年预算参考数 2 2 2 2" xfId="377"/>
    <cellStyle name="20% - Accent2 5 2" xfId="378"/>
    <cellStyle name="40% - Accent3 4" xfId="379"/>
    <cellStyle name="好_重大支出测算 3 4" xfId="380"/>
    <cellStyle name="好_市辖区测算20080510_县市旗测算-新科目（含人口规模效应）_财力性转移支付2010年预算参考数 7" xfId="381"/>
    <cellStyle name="40% - Accent4 2" xfId="382"/>
    <cellStyle name="差_2008年全省汇总收支计算表 2 3 2" xfId="383"/>
    <cellStyle name="20% - Accent2 6" xfId="384"/>
    <cellStyle name="差_0502通海县 3 2" xfId="385"/>
    <cellStyle name="60% - 强调文字颜色 3 2 3" xfId="386"/>
    <cellStyle name="强调文字颜色 2 2 4" xfId="387"/>
    <cellStyle name="20% - Accent3" xfId="388"/>
    <cellStyle name="常规 31 5 2" xfId="389"/>
    <cellStyle name="常规 26 5 2" xfId="390"/>
    <cellStyle name="差_行政公检法测算 4" xfId="391"/>
    <cellStyle name="40% - 强调文字颜色 6 2" xfId="392"/>
    <cellStyle name="好_附表_财力性转移支付2010年预算参考数 7" xfId="393"/>
    <cellStyle name="差_转移支付 2 2" xfId="394"/>
    <cellStyle name="差_行政公检法测算_民生政策最低支出需求_财力性转移支付2010年预算参考数 2 3 2" xfId="395"/>
    <cellStyle name="百分比 5 2 4" xfId="396"/>
    <cellStyle name="20% - Accent3 2 2 2" xfId="397"/>
    <cellStyle name="常规 3 2 6 3" xfId="398"/>
    <cellStyle name="常规 2 20 2" xfId="399"/>
    <cellStyle name="常规 2 15 2" xfId="400"/>
    <cellStyle name="差_转移支付 3" xfId="401"/>
    <cellStyle name="差_行政公检法测算_民生政策最低支出需求_财力性转移支付2010年预算参考数 2 4" xfId="402"/>
    <cellStyle name="20% - Accent3 2 3" xfId="403"/>
    <cellStyle name="好_重大支出测算 2 4 3" xfId="404"/>
    <cellStyle name="40% - Accent3 2 3" xfId="405"/>
    <cellStyle name="差_分县成本差异系数_不含人员经费系数_财力性转移支付2010年预算参考数 3" xfId="406"/>
    <cellStyle name="20% - Accent3 2 3 2" xfId="407"/>
    <cellStyle name="Heading 3 4" xfId="408"/>
    <cellStyle name="60% - Accent6 2 3 2" xfId="409"/>
    <cellStyle name="20% - Accent3 2 4" xfId="410"/>
    <cellStyle name="Accent4 2 2 2" xfId="411"/>
    <cellStyle name="60% - 强调文字颜色 1 2" xfId="412"/>
    <cellStyle name="差_行政(燃修费) 3 2" xfId="413"/>
    <cellStyle name="20% - Accent3 3" xfId="414"/>
    <cellStyle name="20% - 强调文字颜色 3 4" xfId="415"/>
    <cellStyle name="60% - 强调文字颜色 1 2 2" xfId="416"/>
    <cellStyle name="好_新江门市上报省各市民生事项2013年预计表（含中央及省资金,增加稳定物价和市场供应）2012-12-9" xfId="417"/>
    <cellStyle name="常规 3 2 7 2" xfId="418"/>
    <cellStyle name="差_2008年支出核定 4" xfId="419"/>
    <cellStyle name="差_0605石屏县_财力性转移支付2010年预算参考数 2 3" xfId="420"/>
    <cellStyle name="20% - Accent3 3 2" xfId="421"/>
    <cellStyle name="20% - 强调文字颜色 3 4 2" xfId="422"/>
    <cellStyle name="60% - 强调文字颜色 1 3" xfId="423"/>
    <cellStyle name="差_2008计算资料（8月5） 2 3 2" xfId="424"/>
    <cellStyle name="20% - Accent3 4" xfId="425"/>
    <cellStyle name="20% - 强调文字颜色 3 5" xfId="426"/>
    <cellStyle name="20% - Accent3 4 2" xfId="427"/>
    <cellStyle name="20% - 强调文字颜色 3 5 2" xfId="428"/>
    <cellStyle name="60% - 强调文字颜色 1 4" xfId="429"/>
    <cellStyle name="20% - Accent3 5" xfId="430"/>
    <cellStyle name="20% - 强调文字颜色 3 6" xfId="431"/>
    <cellStyle name="好_教育(按照总人口测算）—20080416_不含人员经费系数_财力性转移支付2010年预算参考数 2 3" xfId="432"/>
    <cellStyle name="60% - 强调文字颜色 1 4 2" xfId="433"/>
    <cellStyle name="20% - Accent3 5 2" xfId="434"/>
    <cellStyle name="差_分县成本差异系数_民生政策最低支出需求_Sheet1" xfId="435"/>
    <cellStyle name="60% - 强调文字颜色 1 5" xfId="436"/>
    <cellStyle name="警告文本 2 2" xfId="437"/>
    <cellStyle name="好_汇总-县级财政报表附表 6 2" xfId="438"/>
    <cellStyle name="差_县市旗测算20080508_财力性转移支付2010年预算参考数 3 2" xfId="439"/>
    <cellStyle name="差_测算结果_财力性转移支付2010年预算参考数 5" xfId="440"/>
    <cellStyle name="差_28四川" xfId="441"/>
    <cellStyle name="差_2006年22湖南_财力性转移支付2010年预算参考数 2 3" xfId="442"/>
    <cellStyle name="e鯪9Y_x000b_ 2 4" xfId="443"/>
    <cellStyle name="40% - Accent5 2" xfId="444"/>
    <cellStyle name="常规 72 2" xfId="445"/>
    <cellStyle name="常规 67 2" xfId="446"/>
    <cellStyle name="差_1_财力性转移支付2010年预算参考数_Sheet1" xfId="447"/>
    <cellStyle name="差_07临沂_财政收支2015年预计及2016年代编预算表(债管)" xfId="448"/>
    <cellStyle name="20% - Accent3 6" xfId="449"/>
    <cellStyle name="60% - 强调文字颜色 3 2 4" xfId="450"/>
    <cellStyle name="强调文字颜色 2 2 5" xfId="451"/>
    <cellStyle name="20% - Accent4" xfId="452"/>
    <cellStyle name="好_县区合并测算20080421_不含人员经费系数 6" xfId="453"/>
    <cellStyle name="差_30云南_1_财力性转移支付2010年预算参考数 4" xfId="454"/>
    <cellStyle name="差_0605石屏县_表一" xfId="455"/>
    <cellStyle name="20% - Accent4 2" xfId="456"/>
    <cellStyle name="20% - 强调文字颜色 4 3" xfId="457"/>
    <cellStyle name="差_30云南_1_财力性转移支付2010年预算参考数 4 2" xfId="458"/>
    <cellStyle name="20% - Accent4 2 2" xfId="459"/>
    <cellStyle name="20% - Accent4 2 2 2" xfId="460"/>
    <cellStyle name="20% - Accent4 2 4" xfId="461"/>
    <cellStyle name="20% - Accent4 2 3" xfId="462"/>
    <cellStyle name="差_22湖南_表一" xfId="463"/>
    <cellStyle name="20% - Accent4 2 3 2" xfId="464"/>
    <cellStyle name="好_县区合并测算20080421_财力性转移支付2010年预算参考数 7" xfId="465"/>
    <cellStyle name="好_农林水和城市维护标准支出20080505－县区合计_县市旗测算-新科目（含人口规模效应） 2 2 2" xfId="466"/>
    <cellStyle name="Accent4 2 3 2" xfId="467"/>
    <cellStyle name="60% - 强调文字颜色 2 2" xfId="468"/>
    <cellStyle name="差_行政(燃修费) 4 2" xfId="469"/>
    <cellStyle name="差_30云南_1_财力性转移支付2010年预算参考数 5" xfId="470"/>
    <cellStyle name="20% - Accent4 3" xfId="471"/>
    <cellStyle name="20% - 强调文字颜色 4 4" xfId="472"/>
    <cellStyle name="好_县区合并测算20080421_财力性转移支付2010年预算参考数 8 2" xfId="473"/>
    <cellStyle name="60% - 强调文字颜色 2 3 2" xfId="474"/>
    <cellStyle name="20% - Accent4 4 2" xfId="475"/>
    <cellStyle name="20% - 强调文字颜色 4 5 2" xfId="476"/>
    <cellStyle name="好_县区合并测算20080421_财力性转移支付2010年预算参考数 9" xfId="477"/>
    <cellStyle name="60% - 强调文字颜色 2 4" xfId="478"/>
    <cellStyle name="好_市辖区测算20080510_县市旗测算-新科目（含人口规模效应）_财力性转移支付2010年预算参考数 2 4 2" xfId="479"/>
    <cellStyle name="20% - Accent4 5" xfId="480"/>
    <cellStyle name="20% - 强调文字颜色 4 6" xfId="481"/>
    <cellStyle name="60% - Accent1 2 2" xfId="482"/>
    <cellStyle name="好_县区合并测算20080423(按照各省比重）_民生政策最低支出需求 9" xfId="483"/>
    <cellStyle name="差_2015年社会保险基金预算（1.27再修改-修改打印格式2）_（南澳县）财政收支2015年预计及2016年代编预算表" xfId="484"/>
    <cellStyle name="60% - 强调文字颜色 2 4 2" xfId="485"/>
    <cellStyle name="常规 2 2 2 2 2 2 5" xfId="486"/>
    <cellStyle name="20% - Accent4 5 2" xfId="487"/>
    <cellStyle name="60% - Accent1 2 2 2" xfId="488"/>
    <cellStyle name="60% - 强调文字颜色 2 5" xfId="489"/>
    <cellStyle name="好_市辖区测算20080510_县市旗测算-新科目（含人口规模效应）_财力性转移支付2010年预算参考数 2 4 3" xfId="490"/>
    <cellStyle name="20% - Accent4 6" xfId="491"/>
    <cellStyle name="60% - Accent1 2 3" xfId="492"/>
    <cellStyle name="e鯪9Y_x000b_ 3 4" xfId="493"/>
    <cellStyle name="40% - Accent6 2" xfId="494"/>
    <cellStyle name="强调文字颜色 2 2 6" xfId="495"/>
    <cellStyle name="差_自行调整差异系数顺序_财力性转移支付2010年预算参考数_Sheet1" xfId="496"/>
    <cellStyle name="20% - Accent5" xfId="497"/>
    <cellStyle name="常规 10 2 2 3 3" xfId="498"/>
    <cellStyle name="Input 12" xfId="499"/>
    <cellStyle name="20% - Accent5 2 2" xfId="500"/>
    <cellStyle name="20% - 强调文字颜色 5 3 2" xfId="501"/>
    <cellStyle name="好_市辖区测算20080510_县市旗测算-新科目（含人口规模效应）_财力性转移支付2010年预算参考数 2 8" xfId="502"/>
    <cellStyle name="60% - Accent1 6" xfId="503"/>
    <cellStyle name="20% - Accent5 2 2 2" xfId="504"/>
    <cellStyle name="好_30云南_1_财力性转移支付2010年预算参考数 2 2 3" xfId="505"/>
    <cellStyle name="60% - Accent2 6" xfId="506"/>
    <cellStyle name="20% - Accent5 2 3 2" xfId="507"/>
    <cellStyle name="差_11大理 6" xfId="508"/>
    <cellStyle name="60% - 强调文字颜色 3 2" xfId="509"/>
    <cellStyle name="差_行政(燃修费) 5 2" xfId="510"/>
    <cellStyle name="20% - Accent5 3" xfId="511"/>
    <cellStyle name="20% - 强调文字颜色 5 4" xfId="512"/>
    <cellStyle name="差_成本差异系数（含人口规模）_财政收支2015年预计及2016年代编预算表(债管)" xfId="513"/>
    <cellStyle name="60% - 强调文字颜色 3 3" xfId="514"/>
    <cellStyle name="20% - Accent5 4" xfId="515"/>
    <cellStyle name="20% - 强调文字颜色 5 5" xfId="516"/>
    <cellStyle name="好_一般预算支出口径剔除表_财力性转移支付2010年预算参考数 2 8" xfId="517"/>
    <cellStyle name="好_分县成本差异系数_不含人员经费系数 5" xfId="518"/>
    <cellStyle name="20% - Accent5 4 2" xfId="519"/>
    <cellStyle name="60% - 强调文字颜色 3 4" xfId="520"/>
    <cellStyle name="20% - Accent5 5" xfId="521"/>
    <cellStyle name="60% - Accent1 3 2" xfId="522"/>
    <cellStyle name="60% - 强调文字颜色 3 4 2" xfId="523"/>
    <cellStyle name="好_5334_2006年迪庆县级财政报表附表" xfId="524"/>
    <cellStyle name="20% - Accent5 5 2" xfId="525"/>
    <cellStyle name="60% - 强调文字颜色 3 5" xfId="526"/>
    <cellStyle name="20% - Accent5 6" xfId="527"/>
    <cellStyle name="好_平邑_财力性转移支付2010年预算参考数 2 6" xfId="528"/>
    <cellStyle name="好_民生政策最低支出需求 6" xfId="529"/>
    <cellStyle name="差_2006年33甘肃 4 2" xfId="530"/>
    <cellStyle name="Accent3 5 2" xfId="531"/>
    <cellStyle name="20% - Accent6" xfId="532"/>
    <cellStyle name="20% - Accent6 2" xfId="533"/>
    <cellStyle name="20% - 强调文字颜色 6 3" xfId="534"/>
    <cellStyle name="好_县市旗测算-新科目（20080626）_民生政策最低支出需求 2 2" xfId="535"/>
    <cellStyle name="好_教育(按照总人口测算）—20080416_县市旗测算-新科目（含人口规模效应）_财力性转移支付2010年预算参考数 2 2 2" xfId="536"/>
    <cellStyle name="差_行政(燃修费)_民生政策最低支出需求 4" xfId="537"/>
    <cellStyle name="差_县市旗测算-新科目（20080626）_不含人员经费系数_财力性转移支付2010年预算参考数" xfId="538"/>
    <cellStyle name="40% - 强调文字颜色 5 4" xfId="539"/>
    <cellStyle name="好_缺口县区测算(按2007支出增长25%测算) 2 4 3" xfId="540"/>
    <cellStyle name="差_分析缺口率 2 3" xfId="541"/>
    <cellStyle name="20% - Accent6 2 2" xfId="542"/>
    <cellStyle name="20% - 强调文字颜色 6 3 2" xfId="543"/>
    <cellStyle name="60% - 强调文字颜色 6 3" xfId="544"/>
    <cellStyle name="好_县市旗测算-新科目（20080626）_民生政策最低支出需求 2 2 2" xfId="545"/>
    <cellStyle name="好_人员工资和公用经费2_财力性转移支付2010年预算参考数 2 4 3" xfId="546"/>
    <cellStyle name="好_教育(按照总人口测算）—20080416_县市旗测算-新科目（含人口规模效应）_财力性转移支付2010年预算参考数 2 2 2 2" xfId="547"/>
    <cellStyle name="差_行政(燃修费)_民生政策最低支出需求 4 2" xfId="548"/>
    <cellStyle name="差_县市旗测算-新科目（20080626）_不含人员经费系数_财力性转移支付2010年预算参考数 2" xfId="549"/>
    <cellStyle name="40% - 强调文字颜色 5 4 2" xfId="550"/>
    <cellStyle name="好_文体广播事业(按照总人口测算）—20080416_民生政策最低支出需求 6" xfId="551"/>
    <cellStyle name="差_分析缺口率 2 3 2" xfId="552"/>
    <cellStyle name="20% - Accent6 2 2 2" xfId="553"/>
    <cellStyle name="好_县市旗测算-新科目（20080626）_民生政策最低支出需求 2 3" xfId="554"/>
    <cellStyle name="好_教育(按照总人口测算）—20080416_县市旗测算-新科目（含人口规模效应）_财力性转移支付2010年预算参考数 2 2 3" xfId="555"/>
    <cellStyle name="差_行政(燃修费)_民生政策最低支出需求 5" xfId="556"/>
    <cellStyle name="40% - 强调文字颜色 5 5" xfId="557"/>
    <cellStyle name="差_分析缺口率 2 4" xfId="558"/>
    <cellStyle name="差_530623_2006年县级财政报表附表 2" xfId="559"/>
    <cellStyle name="no dec" xfId="560"/>
    <cellStyle name="Check Cell 2 3 2" xfId="561"/>
    <cellStyle name="20% - Accent6 2 3" xfId="562"/>
    <cellStyle name="差_530623_2006年县级财政报表附表 2 2" xfId="563"/>
    <cellStyle name="20% - Accent6 2 3 2" xfId="564"/>
    <cellStyle name="差_市辖区测算-新科目（20080626）_不含人员经费系数" xfId="565"/>
    <cellStyle name="差_530623_2006年县级财政报表附表 3" xfId="566"/>
    <cellStyle name="20% - Accent6 2 4" xfId="567"/>
    <cellStyle name="千位分隔[0] 2 2 2 2 2 3" xfId="568"/>
    <cellStyle name="60% - 强调文字颜色 4 2" xfId="569"/>
    <cellStyle name="20% - Accent6 3" xfId="570"/>
    <cellStyle name="20% - 强调文字颜色 6 4" xfId="571"/>
    <cellStyle name="好_行政公检法测算_县市旗测算-新科目（含人口规模效应）_财力性转移支付2010年预算参考数 2 2 4" xfId="572"/>
    <cellStyle name="好_县市旗测算-新科目（20080626）_民生政策最低支出需求 3 2" xfId="573"/>
    <cellStyle name="差_行政公检法测算 6" xfId="574"/>
    <cellStyle name="40% - 强调文字颜色 6 4" xfId="575"/>
    <cellStyle name="60% - 强调文字颜色 4 2 2" xfId="576"/>
    <cellStyle name="20% - Accent6 3 2" xfId="577"/>
    <cellStyle name="20% - 强调文字颜色 6 4 2" xfId="578"/>
    <cellStyle name="好_2008年一般预算支出预计_财政收支2015年预计及2016年代编预算表(债管)" xfId="579"/>
    <cellStyle name="差_行政（人员）_县市旗测算-新科目（含人口规模效应）_财力性转移支付2010年预算参考数 2 2 2" xfId="580"/>
    <cellStyle name="60% - 强调文字颜色 4 3" xfId="581"/>
    <cellStyle name="好_人员工资和公用经费2_财力性转移支付2010年预算参考数 2 2 3" xfId="582"/>
    <cellStyle name="好_教育(按照总人口测算）—20080416_财力性转移支付2010年预算参考数 2 3 4" xfId="583"/>
    <cellStyle name="好_2006年水利统计指标统计表_财力性转移支付2010年预算参考数 2 3" xfId="584"/>
    <cellStyle name="差_行政(燃修费)_民生政策最低支出需求 2 2" xfId="585"/>
    <cellStyle name="差_2006年30云南 4" xfId="586"/>
    <cellStyle name="40% - 强调文字颜色 5 2 2" xfId="587"/>
    <cellStyle name="20% - Accent6 4" xfId="588"/>
    <cellStyle name="20% - 强调文字颜色 6 5" xfId="589"/>
    <cellStyle name="差_2013年中央公共预算收支调整表（20140110国库司提供）_含权责发生制 2 3" xfId="590"/>
    <cellStyle name="20% - Accent6 4 2" xfId="591"/>
    <cellStyle name="好_教育(按照总人口测算）—20080416_县市旗测算-新科目（含人口规模效应）_财力性转移支付2010年预算参考数 2 5" xfId="592"/>
    <cellStyle name="好_2008年全省汇总收支计算表_财力性转移支付2010年预算参考数 3 4" xfId="593"/>
    <cellStyle name="差_2008年全省汇总收支计算表 2" xfId="594"/>
    <cellStyle name="60% - 强调文字颜色 4 4" xfId="595"/>
    <cellStyle name="20% - Accent6 5" xfId="596"/>
    <cellStyle name="60% - Accent1 4 2" xfId="597"/>
    <cellStyle name="好_县市旗测算20080508_财力性转移支付2010年预算参考数 2 2 2 2" xfId="598"/>
    <cellStyle name="好_人员工资和公用经费2_财力性转移支付2010年预算参考数 2 2 4" xfId="599"/>
    <cellStyle name="好_教育(按照总人口测算）—20080416_财力性转移支付2010年预算参考数 2 3 5" xfId="600"/>
    <cellStyle name="好_34青海_财政收支2015年预计及2016年代编预算表(债管)" xfId="601"/>
    <cellStyle name="好_2006年水利统计指标统计表_财力性转移支付2010年预算参考数 2 4" xfId="602"/>
    <cellStyle name="差_行政(燃修费)_民生政策最低支出需求 2 3" xfId="603"/>
    <cellStyle name="差_河南 缺口县区测算(地方填报) 2 2" xfId="604"/>
    <cellStyle name="差_2006年30云南 5" xfId="605"/>
    <cellStyle name="Accent2 - 60% 3 2" xfId="606"/>
    <cellStyle name="40% - 强调文字颜色 5 2 3" xfId="607"/>
    <cellStyle name="好_缺口县区测算_财力性转移支付2010年预算参考数 7" xfId="608"/>
    <cellStyle name="差_2008年全省汇总收支计算表 2 2" xfId="609"/>
    <cellStyle name="60% - 强调文字颜色 4 4 2" xfId="610"/>
    <cellStyle name="好_文体广播事业(按照总人口测算）—20080416_县市旗测算-新科目（含人口规模效应） 2 2 2 3" xfId="611"/>
    <cellStyle name="好_其他部门(按照总人口测算）—20080416_不含人员经费系数 2 2 3" xfId="612"/>
    <cellStyle name="好_教育(按照总人口测算）—20080416_民生政策最低支出需求_财力性转移支付2010年预算参考数 7" xfId="613"/>
    <cellStyle name="差_行政（人员）_民生政策最低支出需求_表一" xfId="614"/>
    <cellStyle name="40% - Accent3" xfId="615"/>
    <cellStyle name="好_山东省民生支出标准_财力性转移支付2010年预算参考数 2 2 3" xfId="616"/>
    <cellStyle name="差_云南 缺口县区测算(地方填报)" xfId="617"/>
    <cellStyle name="20% - Accent6 5 2" xfId="618"/>
    <cellStyle name="好_教育(按照总人口测算）—20080416_县市旗测算-新科目（含人口规模效应）_财力性转移支付2010年预算参考数 2 6" xfId="619"/>
    <cellStyle name="好_2008年全省汇总收支计算表_财力性转移支付2010年预算参考数 3 5" xfId="620"/>
    <cellStyle name="差_2008年全省汇总收支计算表 3" xfId="621"/>
    <cellStyle name="60% - 强调文字颜色 4 5" xfId="622"/>
    <cellStyle name="20% - Accent6 6" xfId="623"/>
    <cellStyle name="20% - 强调文字颜色 1 2" xfId="624"/>
    <cellStyle name="差_财政供养人员 4" xfId="625"/>
    <cellStyle name="60% - Accent3 2 3" xfId="626"/>
    <cellStyle name="好_2013年红本 2 3 5" xfId="627"/>
    <cellStyle name="20% - 强调文字颜色 1 2 2" xfId="628"/>
    <cellStyle name="常规 9 2 2 3 3" xfId="629"/>
    <cellStyle name="差_财政供养人员 5" xfId="630"/>
    <cellStyle name="Accent6 - 20% 2 3 2" xfId="631"/>
    <cellStyle name="60% - Accent3 2 4" xfId="632"/>
    <cellStyle name="好_文体广播事业(按照总人口测算）—20080416_不含人员经费系数_财力性转移支付2010年预算参考数 2 2 4" xfId="633"/>
    <cellStyle name="好_其他部门(按照总人口测算）—20080416_财力性转移支付2010年预算参考数 3 2 2" xfId="634"/>
    <cellStyle name="差_12滨州 3 2" xfId="635"/>
    <cellStyle name="40% - 强调文字颜色 2 2" xfId="636"/>
    <cellStyle name="20% - 强调文字颜色 1 2 3" xfId="637"/>
    <cellStyle name="好_文体广播事业(按照总人口测算）—20080416_不含人员经费系数_财力性转移支付2010年预算参考数 2 2 5" xfId="638"/>
    <cellStyle name="好_其他部门(按照总人口测算）—20080416_财力性转移支付2010年预算参考数 3 2 3" xfId="639"/>
    <cellStyle name="好_教育(按照总人口测算）—20080416_民生政策最低支出需求 6 2" xfId="640"/>
    <cellStyle name="40% - 强调文字颜色 2 3" xfId="641"/>
    <cellStyle name="好_缺口县区测算(财政部标准)_财力性转移支付2010年预算参考数 2 3 4" xfId="642"/>
    <cellStyle name="常规 11 6" xfId="643"/>
    <cellStyle name="Bad 5" xfId="644"/>
    <cellStyle name="40% - Accent6 4 2" xfId="645"/>
    <cellStyle name="20% - 强调文字颜色 1 2 4" xfId="646"/>
    <cellStyle name="常规 2 6 2 2 5" xfId="647"/>
    <cellStyle name="20% - 强调文字颜色 2 2" xfId="648"/>
    <cellStyle name="差_县区合并测算20080421_不含人员经费系数_财力性转移支付2010年预算参考数_财政收支2015年预计及2016年代编预算表(债管)" xfId="649"/>
    <cellStyle name="60% - Accent4 2 4" xfId="650"/>
    <cellStyle name="差_汇总-县级财政报表附表 4" xfId="651"/>
    <cellStyle name="差_成本差异系数（含人口规模）_财力性转移支付2010年预算参考数 6" xfId="652"/>
    <cellStyle name="差_12滨州_财力性转移支付2010年预算参考数 2 2 2" xfId="653"/>
    <cellStyle name="20% - 强调文字颜色 2 2 3" xfId="654"/>
    <cellStyle name="好_市辖区测算20080510_县市旗测算-新科目（含人口规模效应）_财力性转移支付2010年预算参考数 2 4" xfId="655"/>
    <cellStyle name="60% - Accent1 2" xfId="656"/>
    <cellStyle name="差_汇总-县级财政报表附表 5" xfId="657"/>
    <cellStyle name="20% - 强调文字颜色 2 2 4" xfId="658"/>
    <cellStyle name="20% - 强调文字颜色 3 2" xfId="659"/>
    <cellStyle name="好_测算结果_财力性转移支付2010年预算参考数 3 4" xfId="660"/>
    <cellStyle name="常规 2 54 2 3" xfId="661"/>
    <cellStyle name="常规 2 49 2 3" xfId="662"/>
    <cellStyle name="差_市辖区测算-新科目（20080626）_县市旗测算-新科目（含人口规模效应）_财力性转移支付2010年预算参考数 3" xfId="663"/>
    <cellStyle name="Heading 2 2" xfId="664"/>
    <cellStyle name="60% - Accent5 2 3" xfId="665"/>
    <cellStyle name="好_09黑龙江_财力性转移支付2010年预算参考数 2 2 2" xfId="666"/>
    <cellStyle name="差_河南 缺口县区测算(地方填报白) 6" xfId="667"/>
    <cellStyle name="20% - 强调文字颜色 3 2 2" xfId="668"/>
    <cellStyle name="好_其他部门(按照总人口测算）—20080416_不含人员经费系数_财力性转移支付2010年预算参考数_财政收支2015年预计及2016年代编预算表(债管)" xfId="669"/>
    <cellStyle name="好_测算结果_财力性转移支付2010年预算参考数 3 5" xfId="670"/>
    <cellStyle name="差_县市旗测算-新科目（20080627）_不含人员经费系数_财力性转移支付2010年预算参考数 2 2" xfId="671"/>
    <cellStyle name="差_县区合并测算20080423(按照各省比重） 3 2" xfId="672"/>
    <cellStyle name="差_市辖区测算-新科目（20080626）_县市旗测算-新科目（含人口规模效应）_财力性转移支付2010年预算参考数 4" xfId="673"/>
    <cellStyle name="Heading 2 3" xfId="674"/>
    <cellStyle name="60% - Accent5 2 4" xfId="675"/>
    <cellStyle name="20% - 强调文字颜色 3 2 3" xfId="676"/>
    <cellStyle name="Heading 2 4" xfId="677"/>
    <cellStyle name="60% - Accent6 2 2 2" xfId="678"/>
    <cellStyle name="20% - 强调文字颜色 3 2 4" xfId="679"/>
    <cellStyle name="差_30云南_1_财力性转移支付2010年预算参考数 3" xfId="680"/>
    <cellStyle name="20% - 强调文字颜色 4 2" xfId="681"/>
    <cellStyle name="好_34青海 3 2" xfId="682"/>
    <cellStyle name="差_07临沂 5 2" xfId="683"/>
    <cellStyle name="60% - Accent6 2 3" xfId="684"/>
    <cellStyle name="好_2_表一" xfId="685"/>
    <cellStyle name="差_30云南_1_财力性转移支付2010年预算参考数 3 2" xfId="686"/>
    <cellStyle name="20% - 强调文字颜色 4 2 2" xfId="687"/>
    <cellStyle name="差_30云南_1 4 2" xfId="688"/>
    <cellStyle name="60% - Accent6 2 4" xfId="689"/>
    <cellStyle name="20% - 强调文字颜色 4 2 3" xfId="690"/>
    <cellStyle name="20% - 强调文字颜色 4 2 4" xfId="691"/>
    <cellStyle name="差_11大理 4" xfId="692"/>
    <cellStyle name="40% - Accent6 2 2 2" xfId="693"/>
    <cellStyle name="20% - 强调文字颜色 5 2" xfId="694"/>
    <cellStyle name="20% - 强调文字颜色 5 2 2" xfId="695"/>
    <cellStyle name="20% - 强调文字颜色 5 2 3" xfId="696"/>
    <cellStyle name="60% - 强调文字颜色 6 2 4" xfId="697"/>
    <cellStyle name="差_核定人数对比_财力性转移支付2010年预算参考数_表一" xfId="698"/>
    <cellStyle name="40% - Accent6 2 3 2" xfId="699"/>
    <cellStyle name="20% - 强调文字颜色 6 2" xfId="700"/>
    <cellStyle name="40% - 强调文字颜色 4 4" xfId="701"/>
    <cellStyle name="好_缺口县区测算(按2007支出增长25%测算) 2 3 3" xfId="702"/>
    <cellStyle name="差_行政(燃修费)_县市旗测算-新科目（含人口规模效应） 2 3" xfId="703"/>
    <cellStyle name="Accent6 - 20% 3" xfId="704"/>
    <cellStyle name="20% - 强调文字颜色 6 2 2" xfId="705"/>
    <cellStyle name="40% - 强调文字颜色 4 5" xfId="706"/>
    <cellStyle name="好_缺口县区测算(按2007支出增长25%测算) 2 3 4" xfId="707"/>
    <cellStyle name="好_附表2：2015年项目库分类汇总 - 汇总各处室 - 发小代1.29 2" xfId="708"/>
    <cellStyle name="好_附表2：2015年项目库分类汇总 - 汇总各处室 - 发小代1.21 8 2" xfId="709"/>
    <cellStyle name="差_行政(燃修费)_县市旗测算-新科目（含人口规模效应） 2 4" xfId="710"/>
    <cellStyle name="差_县区合并测算20080423(按照各省比重）" xfId="711"/>
    <cellStyle name="Check Cell 2 2 2" xfId="712"/>
    <cellStyle name="Accent6 - 20% 4" xfId="713"/>
    <cellStyle name="20% - 强调文字颜色 6 2 3" xfId="714"/>
    <cellStyle name="Input 7 2" xfId="715"/>
    <cellStyle name="40% - Accent1" xfId="716"/>
    <cellStyle name="40% - Accent1 2" xfId="717"/>
    <cellStyle name="常规 83 2" xfId="718"/>
    <cellStyle name="常规 78 2" xfId="719"/>
    <cellStyle name="差_27重庆 4" xfId="720"/>
    <cellStyle name="Calculation 2 4" xfId="721"/>
    <cellStyle name="40% - Accent1 2 2" xfId="722"/>
    <cellStyle name="好_县市旗测算-新科目（20080627）_民生政策最低支出需求_财力性转移支付2010年预算参考数 2 3 5" xfId="723"/>
    <cellStyle name="差_检验表（调整后）" xfId="724"/>
    <cellStyle name="差_27重庆 4 2" xfId="725"/>
    <cellStyle name="40% - Accent1 2 2 2" xfId="726"/>
    <cellStyle name="差_27重庆 5" xfId="727"/>
    <cellStyle name="40% - Accent1 2 3" xfId="728"/>
    <cellStyle name="40% - 强调文字颜色 3 6" xfId="729"/>
    <cellStyle name="好_农林水和城市维护标准支出20080505－县区合计_县市旗测算-新科目（含人口规模效应） 9" xfId="730"/>
    <cellStyle name="好_河南 缺口县区测算(地方填报白)_财力性转移支付2010年预算参考数 2 5" xfId="731"/>
    <cellStyle name="差_行政（人员）_民生政策最低支出需求 4" xfId="732"/>
    <cellStyle name="差_27重庆 5 2" xfId="733"/>
    <cellStyle name="40% - Accent1 2 3 2" xfId="734"/>
    <cellStyle name="差_汇总表 2 2" xfId="735"/>
    <cellStyle name="差_09黑龙江" xfId="736"/>
    <cellStyle name="60% - Accent6 5 2" xfId="737"/>
    <cellStyle name="常规 2 2 2 4 3 2" xfId="738"/>
    <cellStyle name="差_行政（人员）_县市旗测算-新科目（含人口规模效应） 3 2" xfId="739"/>
    <cellStyle name="差_27重庆 6" xfId="740"/>
    <cellStyle name="40% - Accent1 2 4" xfId="741"/>
    <cellStyle name="好_汇总_财力性转移支付2010年预算参考数 2" xfId="742"/>
    <cellStyle name="差_14安徽_财力性转移支付2010年预算参考数" xfId="743"/>
    <cellStyle name="60% - Accent4 4 2" xfId="744"/>
    <cellStyle name="40% - Accent1 3" xfId="745"/>
    <cellStyle name="差_其他部门(按照总人口测算）—20080416 2 3" xfId="746"/>
    <cellStyle name="差_14安徽_财力性转移支付2010年预算参考数 2" xfId="747"/>
    <cellStyle name="Accent1 - 40% 5" xfId="748"/>
    <cellStyle name="40% - Accent1 3 2" xfId="749"/>
    <cellStyle name="40% - Accent1 5" xfId="750"/>
    <cellStyle name="40% - Accent1 5 2" xfId="751"/>
    <cellStyle name="常规 2 52 2" xfId="752"/>
    <cellStyle name="常规 2 47 2" xfId="753"/>
    <cellStyle name="差_2006年水利统计指标统计表_表一" xfId="754"/>
    <cellStyle name="60% - Accent3 2" xfId="755"/>
    <cellStyle name="好_县市旗测算-新科目（20080627）_民生政策最低支出需求 8 2" xfId="756"/>
    <cellStyle name="好_民生政策最低支出需求 2 3 4" xfId="757"/>
    <cellStyle name="好_汇总-县级财政报表附表 2 6" xfId="758"/>
    <cellStyle name="常规 92" xfId="759"/>
    <cellStyle name="常规 87" xfId="760"/>
    <cellStyle name="差_30云南_1_财力性转移支付2010年预算参考数 2 3 2" xfId="761"/>
    <cellStyle name="Title 3 2" xfId="762"/>
    <cellStyle name="40% - Accent1 6" xfId="763"/>
    <cellStyle name="好_文体广播事业(按照总人口测算）—20080416_县市旗测算-新科目（含人口规模效应） 2 2 2 2" xfId="764"/>
    <cellStyle name="好_核定人数对比_财力性转移支付2010年预算参考数 2 7" xfId="765"/>
    <cellStyle name="差_分科目情况 2 2 2" xfId="766"/>
    <cellStyle name="差_不含人员经费系数_财力性转移支付2010年预算参考数" xfId="767"/>
    <cellStyle name="40% - Accent2" xfId="768"/>
    <cellStyle name="差_不含人员经费系数_财力性转移支付2010年预算参考数 2" xfId="769"/>
    <cellStyle name="40% - Accent2 2" xfId="770"/>
    <cellStyle name="好_2" xfId="771"/>
    <cellStyle name="差_不含人员经费系数_财力性转移支付2010年预算参考数 2 2" xfId="772"/>
    <cellStyle name="40% - Accent2 2 2" xfId="773"/>
    <cellStyle name="好_2 2" xfId="774"/>
    <cellStyle name="差_不含人员经费系数_财力性转移支付2010年预算参考数 2 2 2" xfId="775"/>
    <cellStyle name="40% - Accent2 2 2 2" xfId="776"/>
    <cellStyle name="好_同德" xfId="777"/>
    <cellStyle name="好_汇总-县级财政报表附表 3 2 3" xfId="778"/>
    <cellStyle name="差_行政公检法测算_民生政策最低支出需求 2 3 2" xfId="779"/>
    <cellStyle name="差_不含人员经费系数_财力性转移支付2010年预算参考数 2 3" xfId="780"/>
    <cellStyle name="40% - Accent2 2 3" xfId="781"/>
    <cellStyle name="好_同德 2" xfId="782"/>
    <cellStyle name="差_教育(按照总人口测算）—20080416_不含人员经费系数_财力性转移支付2010年预算参考数 5" xfId="783"/>
    <cellStyle name="差_不含人员经费系数_财力性转移支付2010年预算参考数 2 3 2" xfId="784"/>
    <cellStyle name="差_30云南_1_财力性转移支付2010年预算参考数_Sheet1" xfId="785"/>
    <cellStyle name="40% - Accent2 2 3 2" xfId="786"/>
    <cellStyle name="差_公共财政专项转移支付测算表0918 2 2" xfId="787"/>
    <cellStyle name="60% - Accent4 5 2" xfId="788"/>
    <cellStyle name="好_2008年预计支出与2007年对比_财政收支2015年预计及2016年代编预算表(债管)" xfId="789"/>
    <cellStyle name="差_不含人员经费系数_财力性转移支付2010年预算参考数 3" xfId="790"/>
    <cellStyle name="40% - Accent2 3" xfId="791"/>
    <cellStyle name="好_卫生(按照总人口测算）—20080416_民生政策最低支出需求_财力性转移支付2010年预算参考数 9" xfId="792"/>
    <cellStyle name="好_教育(按照总人口测算）—20080416_不含人员经费系数 5" xfId="793"/>
    <cellStyle name="好_核定人数对比_财力性转移支付2010年预算参考数 2 2 3" xfId="794"/>
    <cellStyle name="差_不含人员经费系数_财力性转移支付2010年预算参考数 4 2" xfId="795"/>
    <cellStyle name="差_1110洱源县_财力性转移支付2010年预算参考数 2 2" xfId="796"/>
    <cellStyle name="40% - Accent2 4 2" xfId="797"/>
    <cellStyle name="差_不含人员经费系数_财力性转移支付2010年预算参考数 5" xfId="798"/>
    <cellStyle name="差_1110洱源县_财力性转移支付2010年预算参考数 3" xfId="799"/>
    <cellStyle name="40% - Accent2 5" xfId="800"/>
    <cellStyle name="好_核定人数对比_财力性转移支付2010年预算参考数 2 3 3" xfId="801"/>
    <cellStyle name="差_不含人员经费系数_财力性转移支付2010年预算参考数 5 2" xfId="802"/>
    <cellStyle name="差_1110洱源县_财力性转移支付2010年预算参考数 3 2" xfId="803"/>
    <cellStyle name="40% - Accent2 5 2" xfId="804"/>
    <cellStyle name="差_2008年支出调整_财力性转移支付2010年预算参考数_财政收支2015年预计及2016年代编预算表(债管)" xfId="805"/>
    <cellStyle name="差_14安徽 2 2" xfId="806"/>
    <cellStyle name="60% - Accent4 2" xfId="807"/>
    <cellStyle name="差_汇总-县级财政报表附表" xfId="808"/>
    <cellStyle name="差_不含人员经费系数_财力性转移支付2010年预算参考数 6" xfId="809"/>
    <cellStyle name="差_1110洱源县_财力性转移支付2010年预算参考数 4" xfId="810"/>
    <cellStyle name="Title 4 2" xfId="811"/>
    <cellStyle name="40% - Accent2 6" xfId="812"/>
    <cellStyle name="好_重大支出测算 2 4 2" xfId="813"/>
    <cellStyle name="40% - Accent3 2 2" xfId="814"/>
    <cellStyle name="40% - Accent3 2 2 2" xfId="815"/>
    <cellStyle name="差_教育(按照总人口测算）—20080416_不含人员经费系数 6" xfId="816"/>
    <cellStyle name="40% - Accent3 2 3 2" xfId="817"/>
    <cellStyle name="好_县市旗测算-新科目（20080626）_县市旗测算-新科目（含人口规模效应）_财力性转移支付2010年预算参考数 2 5" xfId="818"/>
    <cellStyle name="好_河南 缺口县区测算(地方填报白)_财力性转移支付2010年预算参考数 6 2" xfId="819"/>
    <cellStyle name="e鯪9Y_x000b_" xfId="820"/>
    <cellStyle name="40% - Accent3 2 4" xfId="821"/>
    <cellStyle name="好_重大支出测算 2 5" xfId="822"/>
    <cellStyle name="40% - Accent3 3" xfId="823"/>
    <cellStyle name="40% - Accent3 3 2" xfId="824"/>
    <cellStyle name="40% - Accent3 4 2" xfId="825"/>
    <cellStyle name="好_重大支出测算 2 7" xfId="826"/>
    <cellStyle name="好_市辖区测算20080510_县市旗测算-新科目（含人口规模效应）_财力性转移支付2010年预算参考数 2 2 2 3" xfId="827"/>
    <cellStyle name="40% - Accent3 5" xfId="828"/>
    <cellStyle name="40% - Accent3 5 2" xfId="829"/>
    <cellStyle name="好_分析缺口率 7" xfId="830"/>
    <cellStyle name="差_市辖区测算-新科目（20080626）_县市旗测算-新科目（含人口规模效应）_财力性转移支付2010年预算参考数" xfId="831"/>
    <cellStyle name="差_14安徽 3 2" xfId="832"/>
    <cellStyle name="60% - Accent5 2" xfId="833"/>
    <cellStyle name="差_2006年34青海_财力性转移支付2010年预算参考数 2 2" xfId="834"/>
    <cellStyle name="Title 5 2" xfId="835"/>
    <cellStyle name="40% - Accent3 6" xfId="836"/>
    <cellStyle name="千位分隔[0] 2 4 4" xfId="837"/>
    <cellStyle name="好_山东省民生支出标准" xfId="838"/>
    <cellStyle name="差_县市旗测算20080508_财力性转移支付2010年预算参考数 2" xfId="839"/>
    <cellStyle name="差_附表2：2015年项目库分类汇总 - 汇总各处室 - 发小代1.27_表一" xfId="840"/>
    <cellStyle name="Normal - Style1" xfId="841"/>
    <cellStyle name="40% - Accent4" xfId="842"/>
    <cellStyle name="好_市辖区测算20080510_县市旗测算-新科目（含人口规模效应）_财力性转移支付2010年预算参考数 9" xfId="843"/>
    <cellStyle name="好_公共财政专项转移支付测算表0918" xfId="844"/>
    <cellStyle name="差_行政公检法测算_财力性转移支付2010年预算参考数 2 3" xfId="845"/>
    <cellStyle name="40% - Accent4 4" xfId="846"/>
    <cellStyle name="好_同德_财力性转移支付2010年预算参考数 2 2 5" xfId="847"/>
    <cellStyle name="40% - Accent4 2 2" xfId="848"/>
    <cellStyle name="警告文本 3 4" xfId="849"/>
    <cellStyle name="差_09黑龙江_表一" xfId="850"/>
    <cellStyle name="40% - Accent6 4" xfId="851"/>
    <cellStyle name="好_公共财政专项转移支付测算表0918 2" xfId="852"/>
    <cellStyle name="差_行政公检法测算_财力性转移支付2010年预算参考数 2 3 2" xfId="853"/>
    <cellStyle name="40% - Accent4 4 2" xfId="854"/>
    <cellStyle name="好_县市旗测算-新科目（20080627）_民生政策最低支出需求_财力性转移支付2010年预算参考数 2 3" xfId="855"/>
    <cellStyle name="40% - Accent4 2 2 2" xfId="856"/>
    <cellStyle name="差_行政公检法测算_财力性转移支付2010年预算参考数 2 4" xfId="857"/>
    <cellStyle name="40% - Accent4 5" xfId="858"/>
    <cellStyle name="40% - Accent4 2 3" xfId="859"/>
    <cellStyle name="好_县市旗测算-新科目（20080627）_民生政策最低支出需求_财力性转移支付2010年预算参考数 3 3" xfId="860"/>
    <cellStyle name="Accent5 - 40% 6" xfId="861"/>
    <cellStyle name="Accent1 17" xfId="862"/>
    <cellStyle name="40% - Accent4 2 3 2" xfId="863"/>
    <cellStyle name="60% - Accent1" xfId="864"/>
    <cellStyle name="40% - Accent4 5 2" xfId="865"/>
    <cellStyle name="好_山东省民生支出标准 2 4" xfId="866"/>
    <cellStyle name="差_14安徽 4 2" xfId="867"/>
    <cellStyle name="40% - Accent4 2 4" xfId="868"/>
    <cellStyle name="60% - Accent6 2" xfId="869"/>
    <cellStyle name="差_2006年34青海_财力性转移支付2010年预算参考数 3 2" xfId="870"/>
    <cellStyle name="40% - Accent4 6" xfId="871"/>
    <cellStyle name="好_市辖区测算20080510_县市旗测算-新科目（含人口规模效应）_财力性转移支付2010年预算参考数 8" xfId="872"/>
    <cellStyle name="差_行政公检法测算_财力性转移支付2010年预算参考数 2 2" xfId="873"/>
    <cellStyle name="40% - Accent4 3" xfId="874"/>
    <cellStyle name="e鯪9Y_x000b_ 2 6" xfId="875"/>
    <cellStyle name="40% - Accent5 4" xfId="876"/>
    <cellStyle name="好_行政公检法测算_县市旗测算-新科目（含人口规模效应）_财力性转移支付2010年预算参考数 8" xfId="877"/>
    <cellStyle name="好_同德_财力性转移支付2010年预算参考数 2 3 5" xfId="878"/>
    <cellStyle name="好_市辖区测算20080510_县市旗测算-新科目（含人口规模效应）_财力性转移支付2010年预算参考数 8 2" xfId="879"/>
    <cellStyle name="差_行政公检法测算_财力性转移支付2010年预算参考数 2 2 2" xfId="880"/>
    <cellStyle name="差_县市旗测算-新科目（20080627）_民生政策最低支出需求 5 2" xfId="881"/>
    <cellStyle name="差_教育(按照总人口测算）—20080416_财力性转移支付2010年预算参考数 2 3" xfId="882"/>
    <cellStyle name="差_测算结果汇总_Sheet1" xfId="883"/>
    <cellStyle name="40% - Accent4 3 2" xfId="884"/>
    <cellStyle name="40% - Accent5" xfId="885"/>
    <cellStyle name="好_教育(按照总人口测算）—20080416_不含人员经费系数_财力性转移支付2010年预算参考数 3 3" xfId="886"/>
    <cellStyle name="60% - 强调文字颜色 1 5 2" xfId="887"/>
    <cellStyle name="警告文本 2 2 2" xfId="888"/>
    <cellStyle name="差_测算结果_财力性转移支付2010年预算参考数 5 2" xfId="889"/>
    <cellStyle name="差_28四川 2" xfId="890"/>
    <cellStyle name="差_2006年22湖南_财力性转移支付2010年预算参考数 2 3 2" xfId="891"/>
    <cellStyle name="40% - Accent5 2 2" xfId="892"/>
    <cellStyle name="差_28四川 2 2" xfId="893"/>
    <cellStyle name="40% - Accent5 2 2 2" xfId="894"/>
    <cellStyle name="差_28四川 3" xfId="895"/>
    <cellStyle name="40% - Accent5 2 3" xfId="896"/>
    <cellStyle name="好_一般预算支出口径剔除表 5" xfId="897"/>
    <cellStyle name="好_其他部门(按照总人口测算）—20080416_民生政策最低支出需求 2 2 3" xfId="898"/>
    <cellStyle name="好_2 2 4" xfId="899"/>
    <cellStyle name="差_汇总_财力性转移支付2010年预算参考数 5" xfId="900"/>
    <cellStyle name="差_530623_2006年县级财政报表附表_财政收支2015年预计及2016年代编预算表(债管)" xfId="901"/>
    <cellStyle name="差_28四川 3 2" xfId="902"/>
    <cellStyle name="40% - Accent5 2 3 2" xfId="903"/>
    <cellStyle name="差_行政公检法测算_县市旗测算-新科目（含人口规模效应） 3 2" xfId="904"/>
    <cellStyle name="差_28四川 4" xfId="905"/>
    <cellStyle name="40% - Accent5 2 4" xfId="906"/>
    <cellStyle name="好_2006年水利统计指标统计表 3 2" xfId="907"/>
    <cellStyle name="60% - 强调文字颜色 1 6" xfId="908"/>
    <cellStyle name="警告文本 2 3" xfId="909"/>
    <cellStyle name="差_行政公检法测算_财力性转移支付2010年预算参考数 3 2" xfId="910"/>
    <cellStyle name="差_教育(按照总人口测算）—20080416_县市旗测算-新科目（含人口规模效应）_Sheet1" xfId="911"/>
    <cellStyle name="差_测算结果汇总" xfId="912"/>
    <cellStyle name="差_测算结果_财力性转移支付2010年预算参考数 6" xfId="913"/>
    <cellStyle name="差_2006年22湖南_财力性转移支付2010年预算参考数 2 4" xfId="914"/>
    <cellStyle name="e鯪9Y_x000b_ 2 5" xfId="915"/>
    <cellStyle name="40% - Accent5 3" xfId="916"/>
    <cellStyle name="好_行政（人员）_县市旗测算-新科目（含人口规模效应） 9" xfId="917"/>
    <cellStyle name="差_测算结果汇总 2" xfId="918"/>
    <cellStyle name="e鯪9Y_x000b_ 2 5 2" xfId="919"/>
    <cellStyle name="40% - Accent5 3 2" xfId="920"/>
    <cellStyle name="e鯪9Y_x000b_ 2 7" xfId="921"/>
    <cellStyle name="40% - Accent5 5" xfId="922"/>
    <cellStyle name="40% - Accent5 5 2" xfId="923"/>
    <cellStyle name="好_行政公检法测算_财力性转移支付2010年预算参考数 2 2 2 3" xfId="924"/>
    <cellStyle name="好_M01-2(州市补助收入) 2 2" xfId="925"/>
    <cellStyle name="差_市辖区测算-新科目（20080626）_不含人员经费系数_Sheet1" xfId="926"/>
    <cellStyle name="差_2006年34青海_财力性转移支付2010年预算参考数 4 2" xfId="927"/>
    <cellStyle name="Good 2 2 2" xfId="928"/>
    <cellStyle name="40% - Accent5 6" xfId="929"/>
    <cellStyle name="40% - Accent6" xfId="930"/>
    <cellStyle name="好_县市旗测算-新科目（20080627）_不含人员经费系数 2 2 2 2" xfId="931"/>
    <cellStyle name="差_行政公检法测算_县市旗测算-新科目（含人口规模效应）_财力性转移支付2010年预算参考数 2 2 2" xfId="932"/>
    <cellStyle name="差_2_财力性转移支付2010年预算参考数 3 2" xfId="933"/>
    <cellStyle name="40% - Accent6 2 4" xfId="934"/>
    <cellStyle name="60% - Accent1 2 4" xfId="935"/>
    <cellStyle name="差_行政公检法测算_财力性转移支付2010年预算参考数 4 2" xfId="936"/>
    <cellStyle name="e鯪9Y_x000b_ 3 5" xfId="937"/>
    <cellStyle name="40% - Accent6 3" xfId="938"/>
    <cellStyle name="常规 10 6" xfId="939"/>
    <cellStyle name="Good 6" xfId="940"/>
    <cellStyle name="40% - Accent6 3 2" xfId="941"/>
    <cellStyle name="Accent1" xfId="942"/>
    <cellStyle name="差_2015年社会保险基金预算（1.27再修改-修改打印格式2）_Sheet1" xfId="943"/>
    <cellStyle name="差_2006年22湖南_财政收支2015年预计及2016年代编预算表(债管)" xfId="944"/>
    <cellStyle name="差_12滨州 2 3" xfId="945"/>
    <cellStyle name="40% - 强调文字颜色 1 3" xfId="946"/>
    <cellStyle name="好_缺口县区测算(按2007支出增长25%测算) 2 2" xfId="947"/>
    <cellStyle name="差_成本差异系数_表一" xfId="948"/>
    <cellStyle name="40% - Accent6 5" xfId="949"/>
    <cellStyle name="强调 2 2 7" xfId="950"/>
    <cellStyle name="好_缺口县区测算(按2007支出增长25%测算) 2 3" xfId="951"/>
    <cellStyle name="好_M01-2(州市补助收入) 3 2" xfId="952"/>
    <cellStyle name="好_1.16-2015年省级国有资本经营预算表（按人大财经委初审意见修改）_潮阳重新上报-财政收支2015年预计及2016年代编预算表" xfId="953"/>
    <cellStyle name="常规 10 2 3 2" xfId="954"/>
    <cellStyle name="差_行政(燃修费)_县市旗测算-新科目（含人口规模效应） 2" xfId="955"/>
    <cellStyle name="差_2006年34青海_财力性转移支付2010年预算参考数 5 2" xfId="956"/>
    <cellStyle name="Good 2 3 2" xfId="957"/>
    <cellStyle name="Accent6 - 20%" xfId="958"/>
    <cellStyle name="40% - Accent6 6" xfId="959"/>
    <cellStyle name="常规 52 2 3 2" xfId="960"/>
    <cellStyle name="常规 47 2 3 2" xfId="961"/>
    <cellStyle name="差_12滨州 2 2" xfId="962"/>
    <cellStyle name="40% - 强调文字颜色 1 2" xfId="963"/>
    <cellStyle name="差_12滨州 2 2 2" xfId="964"/>
    <cellStyle name="40% - 强调文字颜色 1 2 2" xfId="965"/>
    <cellStyle name="差_33甘肃 2 3 2" xfId="966"/>
    <cellStyle name="40% - 强调文字颜色 1 2 3" xfId="967"/>
    <cellStyle name="好_县区合并测算20080423(按照各省比重）_不含人员经费系数 2 3 2" xfId="968"/>
    <cellStyle name="40% - 强调文字颜色 1 2 4" xfId="969"/>
    <cellStyle name="差_12滨州 2 4" xfId="970"/>
    <cellStyle name="40% - 强调文字颜色 1 4" xfId="971"/>
    <cellStyle name="常规 9 3 2" xfId="972"/>
    <cellStyle name="差_2006年水利统计指标统计表 6" xfId="973"/>
    <cellStyle name="差_1_财力性转移支付2010年预算参考数" xfId="974"/>
    <cellStyle name="40% - 强调文字颜色 1 4 2" xfId="975"/>
    <cellStyle name="常规 4 2 5 2" xfId="976"/>
    <cellStyle name="40% - 强调文字颜色 1 5" xfId="977"/>
    <cellStyle name="40% - 强调文字颜色 1 5 2" xfId="978"/>
    <cellStyle name="40% - 强调文字颜色 1 6" xfId="979"/>
    <cellStyle name="差_县市旗测算-新科目（20080627）_县市旗测算-新科目（含人口规模效应）_财力性转移支付2010年预算参考数 2 3" xfId="980"/>
    <cellStyle name="40% - 强调文字颜色 2 2 2" xfId="981"/>
    <cellStyle name="差_县市旗测算-新科目（20080627）_县市旗测算-新科目（含人口规模效应）_财力性转移支付2010年预算参考数 2 4" xfId="982"/>
    <cellStyle name="40% - 强调文字颜色 2 2 3" xfId="983"/>
    <cellStyle name="40% - 强调文字颜色 2 3 2" xfId="984"/>
    <cellStyle name="40% - 强调文字颜色 2 4" xfId="985"/>
    <cellStyle name="好_2007年一般预算支出剔除 6" xfId="986"/>
    <cellStyle name="差 2 3" xfId="987"/>
    <cellStyle name="Accent1 - 40% 2 4" xfId="988"/>
    <cellStyle name="40% - 强调文字颜色 2 4 2" xfId="989"/>
    <cellStyle name="常规 4 2 6 2" xfId="990"/>
    <cellStyle name="差_Book1_财力性转移支付2010年预算参考数_Sheet1" xfId="991"/>
    <cellStyle name="40% - 强调文字颜色 2 5" xfId="992"/>
    <cellStyle name="差_赤字12500(不超收) 2 2 2" xfId="993"/>
    <cellStyle name="差_27重庆_财力性转移支付2010年预算参考数 2 2 2" xfId="994"/>
    <cellStyle name="40% - 强调文字颜色 3 2 3" xfId="995"/>
    <cellStyle name="差_分县成本差异系数_不含人员经费系数_表一" xfId="996"/>
    <cellStyle name="差_成本差异系数（含人口规模）_财力性转移支付2010年预算参考数 2" xfId="997"/>
    <cellStyle name="40% - 强调文字颜色 3 2 4" xfId="998"/>
    <cellStyle name="40% - 强调文字颜色 3 4" xfId="999"/>
    <cellStyle name="40% - 强调文字颜色 3 4 2" xfId="1000"/>
    <cellStyle name="40% - 强调文字颜色 3 5" xfId="1001"/>
    <cellStyle name="40% - 强调文字颜色 3 5 2" xfId="1002"/>
    <cellStyle name="差_一般预算支出口径剔除表_财力性转移支付2010年预算参考数 5 2" xfId="1003"/>
    <cellStyle name="差_市辖区测算-新科目（20080626） 5" xfId="1004"/>
    <cellStyle name="差_测算结果汇总_财力性转移支付2010年预算参考数_表一" xfId="1005"/>
    <cellStyle name="40% - 强调文字颜色 4 2 2" xfId="1006"/>
    <cellStyle name="差_县区合并测算20080423(按照各省比重）_不含人员经费系数_财力性转移支付2010年预算参考数" xfId="1007"/>
    <cellStyle name="差_河南 缺口县区测算(地方填报白) 2" xfId="1008"/>
    <cellStyle name="40% - 强调文字颜色 4 2 3" xfId="1009"/>
    <cellStyle name="差_河南 缺口县区测算(地方填报白) 3" xfId="1010"/>
    <cellStyle name="差_2008年支出调整_财力性转移支付2010年预算参考数 2 2 2" xfId="1011"/>
    <cellStyle name="差_2007年收支情况及2008年收支预计表(汇总表)_财力性转移支付2010年预算参考数 2 3 2" xfId="1012"/>
    <cellStyle name="40% - 强调文字颜色 4 2 4" xfId="1013"/>
    <cellStyle name="好_教育(按照总人口测算）—20080416_民生政策最低支出需求 8 2" xfId="1014"/>
    <cellStyle name="差_一般预算支出口径剔除表_财力性转移支付2010年预算参考数 6" xfId="1015"/>
    <cellStyle name="差_0605石屏县_财力性转移支付2010年预算参考数_财政收支2015年预计及2016年代编预算表(债管)" xfId="1016"/>
    <cellStyle name="40% - 强调文字颜色 4 3" xfId="1017"/>
    <cellStyle name="差_县区合并测算20080421_民生政策最低支出需求_财力性转移支付2010年预算参考数_财政收支2015年预计及2016年代编预算表(债管)" xfId="1018"/>
    <cellStyle name="40% - 强调文字颜色 4 4 2" xfId="1019"/>
    <cellStyle name="40% - 强调文字颜色 4 5 2" xfId="1020"/>
    <cellStyle name="40% - 强调文字颜色 4 6" xfId="1021"/>
    <cellStyle name="好_县市旗测算20080508_民生政策最低支出需求 3 2 3" xfId="1022"/>
    <cellStyle name="差_行政(燃修费)_民生政策最低支出需求 2" xfId="1023"/>
    <cellStyle name="40% - 强调文字颜色 5 2" xfId="1024"/>
    <cellStyle name="差_行政(燃修费)_民生政策最低支出需求 3" xfId="1025"/>
    <cellStyle name="40% - 强调文字颜色 5 3" xfId="1026"/>
    <cellStyle name="好_缺口县区测算(按2007支出增长25%测算)_财力性转移支付2010年预算参考数 2 8" xfId="1027"/>
    <cellStyle name="差_行政（人员）_县市旗测算-新科目（含人口规模效应）_财力性转移支付2010年预算参考数 2 3 2" xfId="1028"/>
    <cellStyle name="差_05潍坊" xfId="1029"/>
    <cellStyle name="60% - 强调文字颜色 5 3" xfId="1030"/>
    <cellStyle name="好_县市旗测算20080508 8" xfId="1031"/>
    <cellStyle name="好_人员工资和公用经费2_财力性转移支付2010年预算参考数 2 3 3" xfId="1032"/>
    <cellStyle name="好_分县成本差异系数_财力性转移支付2010年预算参考数 2 3" xfId="1033"/>
    <cellStyle name="差_行政(燃修费)_民生政策最低支出需求 3 2" xfId="1034"/>
    <cellStyle name="差_2015年社会保险基金预算（1.27再修改-修改打印格式2）_表一" xfId="1035"/>
    <cellStyle name="40% - 强调文字颜色 5 3 2" xfId="1036"/>
    <cellStyle name="差_行政公检法测算 4 2" xfId="1037"/>
    <cellStyle name="40% - 强调文字颜色 6 2 2" xfId="1038"/>
    <cellStyle name="差_成本差异系数_财力性转移支付2010年预算参考数 2 4" xfId="1039"/>
    <cellStyle name="60% - Accent2 4 2" xfId="1040"/>
    <cellStyle name="好_县市旗测算20080508_财力性转移支付2010年预算参考数 2 3 2 2" xfId="1041"/>
    <cellStyle name="好_卫生(按照总人口测算）—20080416_县市旗测算-新科目（含人口规模效应）_Sheet1" xfId="1042"/>
    <cellStyle name="40% - 强调文字颜色 6 2 3" xfId="1043"/>
    <cellStyle name="好_县市旗测算20080508_财力性转移支付2010年预算参考数 2 3 2 3" xfId="1044"/>
    <cellStyle name="40% - 强调文字颜色 6 2 4" xfId="1045"/>
    <cellStyle name="常规 31 5 3" xfId="1046"/>
    <cellStyle name="常规 26 5 3" xfId="1047"/>
    <cellStyle name="差_行政公检法测算 5" xfId="1048"/>
    <cellStyle name="40% - 强调文字颜色 6 3" xfId="1049"/>
    <cellStyle name="40% - 强调文字颜色 6 5 2" xfId="1050"/>
    <cellStyle name="好_县市旗测算-新科目（20080626）_民生政策最低支出需求 3 4" xfId="1051"/>
    <cellStyle name="好_缺口县区测算 2 3 2" xfId="1052"/>
    <cellStyle name="40% - 强调文字颜色 6 6" xfId="1053"/>
    <cellStyle name="60% - 强调文字颜色 4 2 4" xfId="1054"/>
    <cellStyle name="好_市辖区测算20080510_县市旗测算-新科目（含人口规模效应）_财力性转移支付2010年预算参考数 2 5" xfId="1055"/>
    <cellStyle name="60% - Accent1 3" xfId="1056"/>
    <cellStyle name="好_云南省2008年转移支付测算——州市本级考核部分及政策性测算 6 2" xfId="1057"/>
    <cellStyle name="好_市辖区测算20080510_县市旗测算-新科目（含人口规模效应）_财力性转移支付2010年预算参考数 2 6" xfId="1058"/>
    <cellStyle name="60% - Accent1 4" xfId="1059"/>
    <cellStyle name="好_汇总_财力性转移支付2010年预算参考数 2 2 2" xfId="1060"/>
    <cellStyle name="差_其他部门(按照总人口测算）—20080416 2 3 2" xfId="1061"/>
    <cellStyle name="差_2006年22湖南_财力性转移支付2010年预算参考数 6" xfId="1062"/>
    <cellStyle name="差_14安徽_财力性转移支付2010年预算参考数 2 2" xfId="1063"/>
    <cellStyle name="Accent1 - 40% 5 2" xfId="1064"/>
    <cellStyle name="好_市辖区测算20080510_县市旗测算-新科目（含人口规模效应）_财力性转移支付2010年预算参考数 2 7" xfId="1065"/>
    <cellStyle name="60% - Accent1 5" xfId="1066"/>
    <cellStyle name="60% - 强调文字颜色 5 4" xfId="1067"/>
    <cellStyle name="常规 53 2 4" xfId="1068"/>
    <cellStyle name="常规 48 2 4" xfId="1069"/>
    <cellStyle name="差_分县成本差异系数_民生政策最低支出需求_财力性转移支付2010年预算参考数 4" xfId="1070"/>
    <cellStyle name="60% - Accent1 5 2" xfId="1071"/>
    <cellStyle name="好_行政(燃修费)_民生政策最低支出需求_财力性转移支付2010年预算参考数_财政收支2015年预计及2016年代编预算表(债管)" xfId="1072"/>
    <cellStyle name="好_市辖区测算-新科目（20080626）_县市旗测算-新科目（含人口规模效应）_财力性转移支付2010年预算参考数 3 2 3" xfId="1073"/>
    <cellStyle name="好_不含人员经费系数_财力性转移支付2010年预算参考数 7" xfId="1074"/>
    <cellStyle name="好_34青海 2 2" xfId="1075"/>
    <cellStyle name="差_07临沂 4 2" xfId="1076"/>
    <cellStyle name="Accent1 18" xfId="1077"/>
    <cellStyle name="60% - Accent2" xfId="1078"/>
    <cellStyle name="60% - Accent2 2 2" xfId="1079"/>
    <cellStyle name="好_汇总_财力性转移支付2010年预算参考数" xfId="1080"/>
    <cellStyle name="常规 20 3 3 2" xfId="1081"/>
    <cellStyle name="常规 15 3 3 2" xfId="1082"/>
    <cellStyle name="差_14安徽 2 4" xfId="1083"/>
    <cellStyle name="60% - Accent4 4" xfId="1084"/>
    <cellStyle name="好_教育(按照总人口测算）—20080416_县市旗测算-新科目（含人口规模效应）_财力性转移支付2010年预算参考数 3 2 3" xfId="1085"/>
    <cellStyle name="60% - Accent2 2 2 2" xfId="1086"/>
    <cellStyle name="60% - Accent2 2 3" xfId="1087"/>
    <cellStyle name="好_县市旗测算-新科目（20080627）_县市旗测算-新科目（含人口规模效应） 2 6" xfId="1088"/>
    <cellStyle name="60% - Accent2 2 3 2" xfId="1089"/>
    <cellStyle name="60% - 强调文字颜色 5 2 3" xfId="1090"/>
    <cellStyle name="60% - Accent5 4" xfId="1091"/>
    <cellStyle name="好_市辖区测算20080510_县市旗测算-新科目（含人口规模效应）_财力性转移支付2010年预算参考数 3 5" xfId="1092"/>
    <cellStyle name="60% - Accent2 3" xfId="1093"/>
    <cellStyle name="60% - Accent2 3 2" xfId="1094"/>
    <cellStyle name="好_财政供养人员_财力性转移支付2010年预算参考数" xfId="1095"/>
    <cellStyle name="好_34青海 2 2 5" xfId="1096"/>
    <cellStyle name="好_30云南_1_财力性转移支付2010年预算参考数 2 2 2" xfId="1097"/>
    <cellStyle name="差_Sheet1 2 2 2" xfId="1098"/>
    <cellStyle name="差_2013年红本" xfId="1099"/>
    <cellStyle name="60% - Accent2 5" xfId="1100"/>
    <cellStyle name="好_其他部门(按照总人口测算）—20080416_财力性转移支付2010年预算参考数_表一" xfId="1101"/>
    <cellStyle name="好_财政供养人员_财力性转移支付2010年预算参考数 2" xfId="1102"/>
    <cellStyle name="差_人员工资和公用经费2_财力性转移支付2010年预算参考数 2 3" xfId="1103"/>
    <cellStyle name="差_人员工资和公用经费_表一" xfId="1104"/>
    <cellStyle name="差_2013年红本 2" xfId="1105"/>
    <cellStyle name="差_2006年28四川 4" xfId="1106"/>
    <cellStyle name="60% - Accent2 5 2" xfId="1107"/>
    <cellStyle name="差_30云南_1 3 2" xfId="1108"/>
    <cellStyle name="60% - Accent3" xfId="1109"/>
    <cellStyle name="差_财政供养人员 3" xfId="1110"/>
    <cellStyle name="60% - Accent3 2 2" xfId="1111"/>
    <cellStyle name="差_财政供养人员 3 2" xfId="1112"/>
    <cellStyle name="差_2006年33甘肃 2 3" xfId="1113"/>
    <cellStyle name="Accent3 3 3" xfId="1114"/>
    <cellStyle name="60% - Accent3 2 2 2" xfId="1115"/>
    <cellStyle name="差_财政供养人员 4 2" xfId="1116"/>
    <cellStyle name="百分比 8" xfId="1117"/>
    <cellStyle name="60% - Accent3 2 3 2" xfId="1118"/>
    <cellStyle name="60% - Accent3 3" xfId="1119"/>
    <cellStyle name="好_县区合并测算20080423(按照各省比重）_民生政策最低支出需求 2 8" xfId="1120"/>
    <cellStyle name="差_分县成本差异系数_不含人员经费系数_财力性转移支付2010年预算参考数 2 3" xfId="1121"/>
    <cellStyle name="60% - Accent3 3 2" xfId="1122"/>
    <cellStyle name="60% - Accent3 4 2" xfId="1123"/>
    <cellStyle name="好_卫生(按照总人口测算）—20080416_县市旗测算-新科目（含人口规模效应）_财力性转移支付2010年预算参考数_财政收支2015年预计及2016年代编预算表(债管)" xfId="1124"/>
    <cellStyle name="好_汇总_财力性转移支付2010年预算参考数 8" xfId="1125"/>
    <cellStyle name="好_34青海 2 3 5" xfId="1126"/>
    <cellStyle name="好_30云南_1_财力性转移支付2010年预算参考数 2 3 2" xfId="1127"/>
    <cellStyle name="差_Sheet1 2 3 2" xfId="1128"/>
    <cellStyle name="60% - Accent3 5" xfId="1129"/>
    <cellStyle name="差_县区合并测算20080421_县市旗测算-新科目（含人口规模效应） 2 4" xfId="1130"/>
    <cellStyle name="60% - Accent3 5 2" xfId="1131"/>
    <cellStyle name="好_30云南_1_财力性转移支付2010年预算参考数 2 3 3" xfId="1132"/>
    <cellStyle name="60% - Accent3 6" xfId="1133"/>
    <cellStyle name="差_14安徽 2" xfId="1134"/>
    <cellStyle name="60% - Accent4" xfId="1135"/>
    <cellStyle name="好_检验表（调整后）" xfId="1136"/>
    <cellStyle name="差_14安徽 2 2 2" xfId="1137"/>
    <cellStyle name="60% - Accent4 2 2" xfId="1138"/>
    <cellStyle name="差_14安徽 2 3" xfId="1139"/>
    <cellStyle name="60% - Accent4 3" xfId="1140"/>
    <cellStyle name="差_2006年30云南_表一" xfId="1141"/>
    <cellStyle name="差_14安徽 2 3 2" xfId="1142"/>
    <cellStyle name="60% - Accent4 3 2" xfId="1143"/>
    <cellStyle name="差_公共财政专项转移支付测算表0918 2" xfId="1144"/>
    <cellStyle name="60% - Accent4 5" xfId="1145"/>
    <cellStyle name="差_公共财政专项转移支付测算表0918 3" xfId="1146"/>
    <cellStyle name="差_2008年全省汇总收支计算表_财力性转移支付2010年预算参考数_财政收支2015年预计及2016年代编预算表(债管)" xfId="1147"/>
    <cellStyle name="60% - Accent4 6" xfId="1148"/>
    <cellStyle name="好_市辖区测算-新科目（20080626）_民生政策最低支出需求_财力性转移支付2010年预算参考数_财政收支2015年预计及2016年代编预算表(债管)" xfId="1149"/>
    <cellStyle name="差_14安徽 3" xfId="1150"/>
    <cellStyle name="60% - Accent5" xfId="1151"/>
    <cellStyle name="好_县区合并测算20080423(按照各省比重） 6 2" xfId="1152"/>
    <cellStyle name="好_市辖区测算-新科目（20080626）_县市旗测算-新科目（含人口规模效应）_财力性转移支付2010年预算参考数 2 3 2" xfId="1153"/>
    <cellStyle name="好_测算结果_财力性转移支付2010年预算参考数 3 3" xfId="1154"/>
    <cellStyle name="好_1_财力性转移支付2010年预算参考数 2 4" xfId="1155"/>
    <cellStyle name="差_市辖区测算-新科目（20080626）_县市旗测算-新科目（含人口规模效应）_财力性转移支付2010年预算参考数 2" xfId="1156"/>
    <cellStyle name="差_2015年社会保险基金预算（1.27再修改-修改打印格式2）_财政收支2015年预计及2016年代编预算表" xfId="1157"/>
    <cellStyle name="60% - Accent5 2 2" xfId="1158"/>
    <cellStyle name="差_市辖区测算-新科目（20080626）_县市旗测算-新科目（含人口规模效应）_财力性转移支付2010年预算参考数 2 2" xfId="1159"/>
    <cellStyle name="60% - Accent5 2 2 2" xfId="1160"/>
    <cellStyle name="好_其他部门(按照总人口测算）—20080416_民生政策最低支出需求_财力性转移支付2010年预算参考数 9" xfId="1161"/>
    <cellStyle name="差_县市旗测算-新科目（20080626）_财力性转移支付2010年预算参考数 6" xfId="1162"/>
    <cellStyle name="差_市辖区测算-新科目（20080626）_县市旗测算-新科目（含人口规模效应）_财力性转移支付2010年预算参考数 3 2" xfId="1163"/>
    <cellStyle name="差_测算结果汇总_财力性转移支付2010年预算参考数 2 4" xfId="1164"/>
    <cellStyle name="Heading 2 2 2" xfId="1165"/>
    <cellStyle name="60% - Accent5 2 3 2" xfId="1166"/>
    <cellStyle name="60% - 强调文字颜色 5 2 2" xfId="1167"/>
    <cellStyle name="60% - Accent5 3" xfId="1168"/>
    <cellStyle name="60% - Accent5 4 2" xfId="1169"/>
    <cellStyle name="好_县区合并测算20080423(按照各省比重） 9" xfId="1170"/>
    <cellStyle name="好_市辖区测算-新科目（20080626）_县市旗测算-新科目（含人口规模效应）_财力性转移支付2010年预算参考数 2 6" xfId="1171"/>
    <cellStyle name="差_20河南_财力性转移支付2010年预算参考数_表一" xfId="1172"/>
    <cellStyle name="60% - Accent5 5" xfId="1173"/>
    <cellStyle name="60% - Accent5 5 2" xfId="1174"/>
    <cellStyle name="强调文字颜色 4 2 6" xfId="1175"/>
    <cellStyle name="千位分隔 3 3 2 3" xfId="1176"/>
    <cellStyle name="差_2006年28四川 2 2 2" xfId="1177"/>
    <cellStyle name="60% - Accent5 6" xfId="1178"/>
    <cellStyle name="差_14安徽 4" xfId="1179"/>
    <cellStyle name="60% - Accent6" xfId="1180"/>
    <cellStyle name="常规 23 2 2 3" xfId="1181"/>
    <cellStyle name="常规 2 60 2 2" xfId="1182"/>
    <cellStyle name="常规 2 55 2 2" xfId="1183"/>
    <cellStyle name="常规 18 2 2 3" xfId="1184"/>
    <cellStyle name="差_行政(燃修费)_财政收支2015年预计及2016年代编预算表(债管)" xfId="1185"/>
    <cellStyle name="Norma,_laroux_4_营业在建 (2)_E21" xfId="1186"/>
    <cellStyle name="60% - Accent6 2 2" xfId="1187"/>
    <cellStyle name="好_人员工资和公用经费3_财力性转移支付2010年预算参考数 2 2 5" xfId="1188"/>
    <cellStyle name="差_05潍坊 2" xfId="1189"/>
    <cellStyle name="60% - 强调文字颜色 5 3 2" xfId="1190"/>
    <cellStyle name="60% - Accent6 3" xfId="1191"/>
    <cellStyle name="60% - Accent6 3 2" xfId="1192"/>
    <cellStyle name="强调文字颜色 4 3 4" xfId="1193"/>
    <cellStyle name="Explanatory Text" xfId="1194"/>
    <cellStyle name="60% - Accent6 4" xfId="1195"/>
    <cellStyle name="差_卫生(按照总人口测算）—20080416_民生政策最低支出需求 6" xfId="1196"/>
    <cellStyle name="Explanatory Text 2" xfId="1197"/>
    <cellStyle name="60% - Accent6 4 2" xfId="1198"/>
    <cellStyle name="差_汇总表 2" xfId="1199"/>
    <cellStyle name="60% - Accent6 5" xfId="1200"/>
    <cellStyle name="差_汇总表 3" xfId="1201"/>
    <cellStyle name="差_2006年28四川 2 3 2" xfId="1202"/>
    <cellStyle name="60% - Accent6 6" xfId="1203"/>
    <cellStyle name="60% - 强调文字颜色 1 2 3" xfId="1204"/>
    <cellStyle name="60% - 强调文字颜色 1 2 4" xfId="1205"/>
    <cellStyle name="好_卫生(按照总人口测算）—20080416_不含人员经费系数 2 8" xfId="1206"/>
    <cellStyle name="差_2006年27重庆_财力性转移支付2010年预算参考数 5 2" xfId="1207"/>
    <cellStyle name="60% - 强调文字颜色 2 2 3" xfId="1208"/>
    <cellStyle name="60% - 强调文字颜色 3 5 2" xfId="1209"/>
    <cellStyle name="好_2006年水利统计指标统计表 5 2" xfId="1210"/>
    <cellStyle name="60% - 强调文字颜色 3 6" xfId="1211"/>
    <cellStyle name="好_县市旗测算-新科目（20080626）_民生政策最低支出需求 6 2" xfId="1212"/>
    <cellStyle name="好_卫生部门_财力性转移支付2010年预算参考数 2 3 2 3" xfId="1213"/>
    <cellStyle name="差_行政（人员）_财力性转移支付2010年预算参考数 5" xfId="1214"/>
    <cellStyle name="差_缺口县区测算 3" xfId="1215"/>
    <cellStyle name="差_2008年全省汇总收支计算表 3 2" xfId="1216"/>
    <cellStyle name="60% - 强调文字颜色 4 5 2" xfId="1217"/>
    <cellStyle name="好_行政（人员）_不含人员经费系数_财政收支2015年预计及2016年代编预算表(债管)" xfId="1218"/>
    <cellStyle name="好_教育(按照总人口测算）—20080416_县市旗测算-新科目（含人口规模效应）_财力性转移支付2010年预算参考数 2 7" xfId="1219"/>
    <cellStyle name="常规 51 2 2 3 2" xfId="1220"/>
    <cellStyle name="差_2008年全省汇总收支计算表 4" xfId="1221"/>
    <cellStyle name="60% - 强调文字颜色 4 6" xfId="1222"/>
    <cellStyle name="60% - 强调文字颜色 5 2" xfId="1223"/>
    <cellStyle name="60% - 强调文字颜色 5 5" xfId="1224"/>
    <cellStyle name="好_核定人数下发表_财力性转移支付2010年预算参考数 2 3 2 2" xfId="1225"/>
    <cellStyle name="差_2008年支出调整 6" xfId="1226"/>
    <cellStyle name="60% - 强调文字颜色 6 2" xfId="1227"/>
    <cellStyle name="60% - 强调文字颜色 6 2 2" xfId="1228"/>
    <cellStyle name="差_行政（人员）_民生政策最低支出需求" xfId="1229"/>
    <cellStyle name="差_卫生部门_财力性转移支付2010年预算参考数_Sheet1" xfId="1230"/>
    <cellStyle name="60% - 强调文字颜色 6 2 3" xfId="1231"/>
    <cellStyle name="百分比 3 2 2" xfId="1232"/>
    <cellStyle name="60% - 强调文字颜色 6 4" xfId="1233"/>
    <cellStyle name="好_行政（人员）_民生政策最低支出需求 2 3 2 3" xfId="1234"/>
    <cellStyle name="差_34青海_1 4" xfId="1235"/>
    <cellStyle name="百分比 3 2 2 2" xfId="1236"/>
    <cellStyle name="60% - 强调文字颜色 6 4 2" xfId="1237"/>
    <cellStyle name="百分比 3 2 3" xfId="1238"/>
    <cellStyle name="60% - 强调文字颜色 6 5" xfId="1239"/>
    <cellStyle name="差_分析缺口率_财力性转移支付2010年预算参考数 2" xfId="1240"/>
    <cellStyle name="差_1110洱源县_Sheet1" xfId="1241"/>
    <cellStyle name="百分比 3 2 4" xfId="1242"/>
    <cellStyle name="60% - 强调文字颜色 6 6" xfId="1243"/>
    <cellStyle name="差_财政供养人员_财力性转移支付2010年预算参考数 3" xfId="1244"/>
    <cellStyle name="Accent1 - 40%" xfId="1245"/>
    <cellStyle name="差_财政供养人员_财力性转移支付2010年预算参考数 3 2" xfId="1246"/>
    <cellStyle name="差_22湖南_财力性转移支付2010年预算参考数_Sheet1" xfId="1247"/>
    <cellStyle name="Accent1 - 40% 2" xfId="1248"/>
    <cellStyle name="好_2007年一般预算支出剔除 4" xfId="1249"/>
    <cellStyle name="差_11大理_财力性转移支付2010年预算参考数 2 3" xfId="1250"/>
    <cellStyle name="Accent1 - 40% 2 2" xfId="1251"/>
    <cellStyle name="好_县市旗测算20080508_财力性转移支付2010年预算参考数 6" xfId="1252"/>
    <cellStyle name="好_2007年一般预算支出剔除 4 2" xfId="1253"/>
    <cellStyle name="好_05潍坊 3" xfId="1254"/>
    <cellStyle name="差_2013年红本 2 4" xfId="1255"/>
    <cellStyle name="差_11大理_财力性转移支付2010年预算参考数 2 3 2" xfId="1256"/>
    <cellStyle name="Accent1 - 40% 2 2 2" xfId="1257"/>
    <cellStyle name="好_2007年一般预算支出剔除 5 2" xfId="1258"/>
    <cellStyle name="差_2007一般预算支出口径剔除表_财力性转移支付2010年预算参考数 3" xfId="1259"/>
    <cellStyle name="Accent3 12" xfId="1260"/>
    <cellStyle name="Accent1 - 40% 2 3 2" xfId="1261"/>
    <cellStyle name="Accent1 - 40% 3" xfId="1262"/>
    <cellStyle name="好_平邑 2 8" xfId="1263"/>
    <cellStyle name="Accent1 - 40% 3 2" xfId="1264"/>
    <cellStyle name="Accent1 - 40% 4" xfId="1265"/>
    <cellStyle name="差_其他部门(按照总人口测算）—20080416 2 4" xfId="1266"/>
    <cellStyle name="差_14安徽_财力性转移支付2010年预算参考数 3" xfId="1267"/>
    <cellStyle name="Accent1 - 40% 6" xfId="1268"/>
    <cellStyle name="Accent1 - 60%" xfId="1269"/>
    <cellStyle name="好_自行调整差异系数顺序 2 3 3" xfId="1270"/>
    <cellStyle name="Accent1 - 60% 2" xfId="1271"/>
    <cellStyle name="常规 2 2 19 2 3 2" xfId="1272"/>
    <cellStyle name="差_2006年33甘肃 3" xfId="1273"/>
    <cellStyle name="Accent3 4" xfId="1274"/>
    <cellStyle name="Accent1 - 60% 2 2 2" xfId="1275"/>
    <cellStyle name="好_文体广播事业(按照总人口测算）—20080416_不含人员经费系数_财政收支2015年预计及2016年代编预算表(债管)" xfId="1276"/>
    <cellStyle name="常规 2 2 19 2 4" xfId="1277"/>
    <cellStyle name="差_22湖南_财力性转移支付2010年预算参考数 4 2" xfId="1278"/>
    <cellStyle name="Accent1 - 60% 2 3" xfId="1279"/>
    <cellStyle name="Accent4 4" xfId="1280"/>
    <cellStyle name="Accent1 - 60% 2 3 2" xfId="1281"/>
    <cellStyle name="Accent1 - 60% 2 4" xfId="1282"/>
    <cellStyle name="好_自行调整差异系数顺序 2 3 4" xfId="1283"/>
    <cellStyle name="差_2008计算资料（8月5）" xfId="1284"/>
    <cellStyle name="Linked Cell 2 3 2" xfId="1285"/>
    <cellStyle name="Accent1 - 60% 3" xfId="1286"/>
    <cellStyle name="差_县市旗测算-新科目（20080627） 3" xfId="1287"/>
    <cellStyle name="差_2008计算资料（8月5） 2" xfId="1288"/>
    <cellStyle name="Accent3 - 60% 3" xfId="1289"/>
    <cellStyle name="Accent1 - 60% 3 2" xfId="1290"/>
    <cellStyle name="好_自行调整差异系数顺序 2 3 5" xfId="1291"/>
    <cellStyle name="好_县区合并测算20080423(按照各省比重）_民生政策最低支出需求_财力性转移支付2010年预算参考数 2 3 2" xfId="1292"/>
    <cellStyle name="差_2006年全省财力计算表（中央、决算）_财政收支2015年预计及2016年代编预算表(债管)" xfId="1293"/>
    <cellStyle name="差_【支出项目录入表】广东省财政厅（收回）" xfId="1294"/>
    <cellStyle name="Accent1 - 60% 4" xfId="1295"/>
    <cellStyle name="好_县区合并测算20080423(按照各省比重）_民生政策最低支出需求_财力性转移支付2010年预算参考数 2 3 2 2" xfId="1296"/>
    <cellStyle name="好_测算结果汇总_财力性转移支付2010年预算参考数 2 4" xfId="1297"/>
    <cellStyle name="差_2006年34青海 4" xfId="1298"/>
    <cellStyle name="Accent1 - 60% 4 2" xfId="1299"/>
    <cellStyle name="好_县区合并测算20080423(按照各省比重）_民生政策最低支出需求_财力性转移支付2010年预算参考数 2 3 3" xfId="1300"/>
    <cellStyle name="Accent1 - 60% 5" xfId="1301"/>
    <cellStyle name="好_2008年支出调整_财力性转移支付2010年预算参考数 8" xfId="1302"/>
    <cellStyle name="差_行政(燃修费)_民生政策最低支出需求_财力性转移支付2010年预算参考数 2 4" xfId="1303"/>
    <cellStyle name="Accent1 - 60% 5 2" xfId="1304"/>
    <cellStyle name="好_县区合并测算20080423(按照各省比重）_民生政策最低支出需求_财力性转移支付2010年预算参考数 2 3 4" xfId="1305"/>
    <cellStyle name="Accent1 - 60% 6" xfId="1306"/>
    <cellStyle name="常规 8 2 2" xfId="1307"/>
    <cellStyle name="Accent1 10" xfId="1308"/>
    <cellStyle name="常规 8 2 3" xfId="1309"/>
    <cellStyle name="Accent1 11" xfId="1310"/>
    <cellStyle name="常规 8 2 4" xfId="1311"/>
    <cellStyle name="差_2007年一般预算支出剔除_财力性转移支付2010年预算参考数 2 2" xfId="1312"/>
    <cellStyle name="Accent1 12" xfId="1313"/>
    <cellStyle name="好_市辖区测算-新科目（20080626）_财力性转移支付2010年预算参考数 2 2 2" xfId="1314"/>
    <cellStyle name="好_教育(按照总人口测算）—20080416 8" xfId="1315"/>
    <cellStyle name="常规 8 2 5" xfId="1316"/>
    <cellStyle name="差_2007年一般预算支出剔除_财力性转移支付2010年预算参考数 2 3" xfId="1317"/>
    <cellStyle name="Accent5 - 40% 2" xfId="1318"/>
    <cellStyle name="Accent1 13" xfId="1319"/>
    <cellStyle name="好_市辖区测算-新科目（20080626）_财力性转移支付2010年预算参考数 2 2 3" xfId="1320"/>
    <cellStyle name="好_教育(按照总人口测算）—20080416 9" xfId="1321"/>
    <cellStyle name="常规 8 2 6" xfId="1322"/>
    <cellStyle name="常规 132 2 2 2" xfId="1323"/>
    <cellStyle name="常规 127 2 2 2" xfId="1324"/>
    <cellStyle name="差_2007年一般预算支出剔除_财力性转移支付2010年预算参考数 2 4" xfId="1325"/>
    <cellStyle name="Accent5 - 40% 3" xfId="1326"/>
    <cellStyle name="Accent1 14" xfId="1327"/>
    <cellStyle name="好_市辖区测算-新科目（20080626）_财力性转移支付2010年预算参考数 2 2 4" xfId="1328"/>
    <cellStyle name="常规_2007年地方预算表格（修订2版） 2" xfId="1329"/>
    <cellStyle name="常规 8 2 7" xfId="1330"/>
    <cellStyle name="差_2014公共预算支出情况表（0827）" xfId="1331"/>
    <cellStyle name="Accent5 - 40% 4" xfId="1332"/>
    <cellStyle name="Accent1 15" xfId="1333"/>
    <cellStyle name="好_市辖区测算-新科目（20080626）_财力性转移支付2010年预算参考数 2 2 5" xfId="1334"/>
    <cellStyle name="差_第五部分(才淼、饶永宏） 2 3 2" xfId="1335"/>
    <cellStyle name="差_2_财力性转移支付2010年预算参考数_表一" xfId="1336"/>
    <cellStyle name="Accent5 - 40% 5" xfId="1337"/>
    <cellStyle name="Accent1 16" xfId="1338"/>
    <cellStyle name="Accent1 2" xfId="1339"/>
    <cellStyle name="常规 2 122" xfId="1340"/>
    <cellStyle name="常规 2 117" xfId="1341"/>
    <cellStyle name="差_教育(按照总人口测算）—20080416 3" xfId="1342"/>
    <cellStyle name="Accent1 2 2" xfId="1343"/>
    <cellStyle name="常规 2 122 2" xfId="1344"/>
    <cellStyle name="常规 2 117 2" xfId="1345"/>
    <cellStyle name="差_教育(按照总人口测算）—20080416 3 2" xfId="1346"/>
    <cellStyle name="Accent1 2 2 2" xfId="1347"/>
    <cellStyle name="常规 2 123" xfId="1348"/>
    <cellStyle name="常规 2 118" xfId="1349"/>
    <cellStyle name="差_教育(按照总人口测算）—20080416 4" xfId="1350"/>
    <cellStyle name="Accent1 2 3" xfId="1351"/>
    <cellStyle name="常规 2 123 2" xfId="1352"/>
    <cellStyle name="常规 2 118 2" xfId="1353"/>
    <cellStyle name="差_教育(按照总人口测算）—20080416 4 2" xfId="1354"/>
    <cellStyle name="差_分县成本差异系数_不含人员经费系数_Sheet1" xfId="1355"/>
    <cellStyle name="Accent1 2 3 2" xfId="1356"/>
    <cellStyle name="好_文体广播事业(按照总人口测算）—20080416_县市旗测算-新科目（含人口规模效应）_财力性转移支付2010年预算参考数_表一" xfId="1357"/>
    <cellStyle name="好_文体广播事业(按照总人口测算）—20080416_民生政策最低支出需求_财力性转移支付2010年预算参考数 3 2" xfId="1358"/>
    <cellStyle name="常规 2 124" xfId="1359"/>
    <cellStyle name="常规 2 119" xfId="1360"/>
    <cellStyle name="差_教育(按照总人口测算）—20080416 5" xfId="1361"/>
    <cellStyle name="Accent1 2 4" xfId="1362"/>
    <cellStyle name="好_转移支付 2 2" xfId="1363"/>
    <cellStyle name="好_文体广播事业(按照总人口测算）—20080416_民生政策最低支出需求_财力性转移支付2010年预算参考数 3 3" xfId="1364"/>
    <cellStyle name="常规 2 130" xfId="1365"/>
    <cellStyle name="常规 2 125" xfId="1366"/>
    <cellStyle name="差_教育(按照总人口测算）—20080416 6" xfId="1367"/>
    <cellStyle name="差_2006年34青海_财力性转移支付2010年预算参考数_Sheet1" xfId="1368"/>
    <cellStyle name="Accent1 2 5" xfId="1369"/>
    <cellStyle name="差_2006年27重庆 3 2" xfId="1370"/>
    <cellStyle name="Accent1 3" xfId="1371"/>
    <cellStyle name="Accent1 3 2" xfId="1372"/>
    <cellStyle name="好_汇总_财力性转移支付2010年预算参考数 3 2 2" xfId="1373"/>
    <cellStyle name="差_县市旗测算-新科目（20080626）_Sheet1" xfId="1374"/>
    <cellStyle name="差_2014调整事项_含权责发生制 2 2" xfId="1375"/>
    <cellStyle name="Accent1 3 3" xfId="1376"/>
    <cellStyle name="差_33甘肃_Sheet1" xfId="1377"/>
    <cellStyle name="Accent1 4" xfId="1378"/>
    <cellStyle name="Accent1 4 2" xfId="1379"/>
    <cellStyle name="差_2008年支出调整_Sheet1" xfId="1380"/>
    <cellStyle name="Accent1 5" xfId="1381"/>
    <cellStyle name="Accent1 5 2" xfId="1382"/>
    <cellStyle name="Accent1 6" xfId="1383"/>
    <cellStyle name="好_行政公检法测算_不含人员经费系数_财力性转移支付2010年预算参考数 2 7" xfId="1384"/>
    <cellStyle name="Accent1 6 2" xfId="1385"/>
    <cellStyle name="好_Book2_财力性转移支付2010年预算参考数 2 3 4" xfId="1386"/>
    <cellStyle name="差_行政(燃修费)_财力性转移支付2010年预算参考数_表一" xfId="1387"/>
    <cellStyle name="Accent1 7" xfId="1388"/>
    <cellStyle name="Accent1 7 2" xfId="1389"/>
    <cellStyle name="差_河南 缺口县区测算(地方填报白) 3 2" xfId="1390"/>
    <cellStyle name="Accent1 8" xfId="1391"/>
    <cellStyle name="Accent1 8 2" xfId="1392"/>
    <cellStyle name="Accent1 9" xfId="1393"/>
    <cellStyle name="Accent1 9 2" xfId="1394"/>
    <cellStyle name="好_核定人数对比 3 3" xfId="1395"/>
    <cellStyle name="差_2008年支出核定 3 2" xfId="1396"/>
    <cellStyle name="差_07临沂_Sheet1" xfId="1397"/>
    <cellStyle name="差_0605石屏县_财力性转移支付2010年预算参考数 2 2 2" xfId="1398"/>
    <cellStyle name="Accent1_2006年33甘肃" xfId="1399"/>
    <cellStyle name="差_缺口县区测算(按核定人数)_财力性转移支付2010年预算参考数_Sheet1" xfId="1400"/>
    <cellStyle name="Accent2" xfId="1401"/>
    <cellStyle name="Accent2 - 20%" xfId="1402"/>
    <cellStyle name="Accent2 - 20% 2" xfId="1403"/>
    <cellStyle name="差_卫生部门_财力性转移支付2010年预算参考数 5" xfId="1404"/>
    <cellStyle name="Accent2 - 20% 2 2" xfId="1405"/>
    <cellStyle name="差_卫生部门_财力性转移支付2010年预算参考数 5 2" xfId="1406"/>
    <cellStyle name="Accent2 - 20% 2 2 2" xfId="1407"/>
    <cellStyle name="差_卫生部门_财力性转移支付2010年预算参考数 6" xfId="1408"/>
    <cellStyle name="差_30云南_Sheet1" xfId="1409"/>
    <cellStyle name="Accent2 - 20% 2 3" xfId="1410"/>
    <cellStyle name="Accent2 - 20% 2 3 2" xfId="1411"/>
    <cellStyle name="差_05潍坊_Sheet1" xfId="1412"/>
    <cellStyle name="Accent2 - 20% 2 4" xfId="1413"/>
    <cellStyle name="差_Book2_财力性转移支付2010年预算参考数_财政收支2015年预计及2016年代编预算表(债管)" xfId="1414"/>
    <cellStyle name="Accent2 - 20% 3" xfId="1415"/>
    <cellStyle name="差_县市旗测算-新科目（20080626）_民生政策最低支出需求_财力性转移支付2010年预算参考数 2 2" xfId="1416"/>
    <cellStyle name="差_2006年22湖南 3" xfId="1417"/>
    <cellStyle name="Accent2 - 20% 3 2" xfId="1418"/>
    <cellStyle name="差_河南 缺口县区测算(地方填报) 2 3 2" xfId="1419"/>
    <cellStyle name="Accent2 - 20% 4" xfId="1420"/>
    <cellStyle name="好_行政(燃修费)_县市旗测算-新科目（含人口规模效应） 2 2 5" xfId="1421"/>
    <cellStyle name="Accent2 - 20% 4 2" xfId="1422"/>
    <cellStyle name="千位分隔 5 4 2" xfId="1423"/>
    <cellStyle name="Accent2 - 20% 5" xfId="1424"/>
    <cellStyle name="好_行政(燃修费)_县市旗测算-新科目（含人口规模效应） 2 3 5" xfId="1425"/>
    <cellStyle name="Accent2 - 20% 5 2" xfId="1426"/>
    <cellStyle name="Accent2 - 20% 6" xfId="1427"/>
    <cellStyle name="Accent2 - 40% 2" xfId="1428"/>
    <cellStyle name="Accent2 - 40% 2 2" xfId="1429"/>
    <cellStyle name="差_县区合并测算20080421_民生政策最低支出需求_财力性转移支付2010年预算参考数" xfId="1430"/>
    <cellStyle name="Accent2 - 40% 2 2 2" xfId="1431"/>
    <cellStyle name="Accent2 - 40% 2 3" xfId="1432"/>
    <cellStyle name="差_文体广播事业(按照总人口测算）—20080416_不含人员经费系数 2 3" xfId="1433"/>
    <cellStyle name="差_核定人数对比 3" xfId="1434"/>
    <cellStyle name="Accent2 - 40% 2 3 2" xfId="1435"/>
    <cellStyle name="输入 2 6" xfId="1436"/>
    <cellStyle name="好_文体广播事业(按照总人口测算）—20080416_县市旗测算-新科目（含人口规模效应） 2 2 2" xfId="1437"/>
    <cellStyle name="差_分科目情况 2 2" xfId="1438"/>
    <cellStyle name="差_Book2_财力性转移支付2010年预算参考数 2 2 2" xfId="1439"/>
    <cellStyle name="Accent5 10" xfId="1440"/>
    <cellStyle name="Accent2 - 40% 2 4" xfId="1441"/>
    <cellStyle name="差_行政公检法测算_县市旗测算-新科目（含人口规模效应） 5 2" xfId="1442"/>
    <cellStyle name="Accent2 - 40% 3" xfId="1443"/>
    <cellStyle name="差_2006年27重庆_财力性转移支付2010年预算参考数 2 4" xfId="1444"/>
    <cellStyle name="Accent2 - 40% 3 2" xfId="1445"/>
    <cellStyle name="样式 1 2 5" xfId="1446"/>
    <cellStyle name="好_行政(燃修费)_县市旗测算-新科目（含人口规模效应）_财力性转移支付2010年预算参考数 2 2 5" xfId="1447"/>
    <cellStyle name="差_行政（人员）_民生政策最低支出需求_财力性转移支付2010年预算参考数 2" xfId="1448"/>
    <cellStyle name="差_分县成本差异系数_财政收支2015年预计及2016年代编预算表(债管)" xfId="1449"/>
    <cellStyle name="Accent2 - 40% 4" xfId="1450"/>
    <cellStyle name="差_行政（人员）_民生政策最低支出需求_财力性转移支付2010年预算参考数 2 2" xfId="1451"/>
    <cellStyle name="Accent2 - 40% 4 2" xfId="1452"/>
    <cellStyle name="样式 1 2 6" xfId="1453"/>
    <cellStyle name="差_行政（人员）_民生政策最低支出需求_财力性转移支付2010年预算参考数 3" xfId="1454"/>
    <cellStyle name="Accent2 - 40% 5" xfId="1455"/>
    <cellStyle name="差_行政（人员）_民生政策最低支出需求_财力性转移支付2010年预算参考数 3 2" xfId="1456"/>
    <cellStyle name="Accent2 - 40% 5 2" xfId="1457"/>
    <cellStyle name="差_行政（人员）_民生政策最低支出需求_财力性转移支付2010年预算参考数 4" xfId="1458"/>
    <cellStyle name="Warning Text 3 2" xfId="1459"/>
    <cellStyle name="Accent2 - 40% 6" xfId="1460"/>
    <cellStyle name="好_2015年专项资金清理整合意见 4" xfId="1461"/>
    <cellStyle name="差_33甘肃 6" xfId="1462"/>
    <cellStyle name="Comma [0] 3" xfId="1463"/>
    <cellStyle name="Accent2 - 60%" xfId="1464"/>
    <cellStyle name="好_卫生(按照总人口测算）—20080416_不含人员经费系数 2 2 2 2" xfId="1465"/>
    <cellStyle name="好_同德_财力性转移支付2010年预算参考数 2 5" xfId="1466"/>
    <cellStyle name="差_核定人数下发表_财力性转移支付2010年预算参考数_财政收支2015年预计及2016年代编预算表(债管)" xfId="1467"/>
    <cellStyle name="Accent2 - 60% 2" xfId="1468"/>
    <cellStyle name="好_教育(按照总人口测算）—20080416_财力性转移支付2010年预算参考数 2 2 5" xfId="1469"/>
    <cellStyle name="Accent2 - 60% 2 2" xfId="1470"/>
    <cellStyle name="好_其他部门(按照总人口测算）—20080416 6" xfId="1471"/>
    <cellStyle name="差_财政供养人员_财力性转移支付2010年预算参考数 4" xfId="1472"/>
    <cellStyle name="Accent2 - 60% 2 2 2" xfId="1473"/>
    <cellStyle name="Accent2 - 60% 2 3" xfId="1474"/>
    <cellStyle name="好_教育(按照总人口测算）—20080416_不含人员经费系数 8" xfId="1475"/>
    <cellStyle name="差_卫生(按照总人口测算）—20080416_不含人员经费系数_财力性转移支付2010年预算参考数 4" xfId="1476"/>
    <cellStyle name="Accent2 - 60% 2 3 2" xfId="1477"/>
    <cellStyle name="差_2007年一般预算支出剔除" xfId="1478"/>
    <cellStyle name="Accent2 - 60% 2 4" xfId="1479"/>
    <cellStyle name="好_县市旗测算20080508_财力性转移支付2010年预算参考数 2 2 2" xfId="1480"/>
    <cellStyle name="好_同德_财力性转移支付2010年预算参考数 2 6" xfId="1481"/>
    <cellStyle name="差_河南 缺口县区测算(地方填报) 2" xfId="1482"/>
    <cellStyle name="差_27重庆_财力性转移支付2010年预算参考数 4 2" xfId="1483"/>
    <cellStyle name="Accent2 - 60% 3" xfId="1484"/>
    <cellStyle name="好_县市旗测算20080508_财力性转移支付2010年预算参考数 2 2 3" xfId="1485"/>
    <cellStyle name="好_同德_财力性转移支付2010年预算参考数 2 7" xfId="1486"/>
    <cellStyle name="差_河南 缺口县区测算(地方填报) 3" xfId="1487"/>
    <cellStyle name="Accent2 - 60% 4" xfId="1488"/>
    <cellStyle name="差_河南 缺口县区测算(地方填报) 3 2" xfId="1489"/>
    <cellStyle name="Accent2 - 60% 4 2" xfId="1490"/>
    <cellStyle name="好_县市旗测算20080508_财力性转移支付2010年预算参考数 2 2 4" xfId="1491"/>
    <cellStyle name="好_同德_财力性转移支付2010年预算参考数 2 8" xfId="1492"/>
    <cellStyle name="差_行政（人员）_不含人员经费系数_财力性转移支付2010年预算参考数 4 2" xfId="1493"/>
    <cellStyle name="差_河南 缺口县区测算(地方填报) 4" xfId="1494"/>
    <cellStyle name="Accent2 - 60% 5" xfId="1495"/>
    <cellStyle name="好_县市旗测算-新科目（20080626）_民生政策最低支出需求 2 2 3" xfId="1496"/>
    <cellStyle name="差_县市旗测算-新科目（20080626）_不含人员经费系数_财力性转移支付2010年预算参考数 3" xfId="1497"/>
    <cellStyle name="差_河南 缺口县区测算(地方填报) 4 2" xfId="1498"/>
    <cellStyle name="Accent2 - 60% 5 2" xfId="1499"/>
    <cellStyle name="好_县市旗测算20080508_财力性转移支付2010年预算参考数 2 2 5" xfId="1500"/>
    <cellStyle name="好_市辖区测算-新科目（20080626）_民生政策最低支出需求 2 2" xfId="1501"/>
    <cellStyle name="差_河南 缺口县区测算(地方填报白)_财力性转移支付2010年预算参考数 2 2" xfId="1502"/>
    <cellStyle name="差_河南 缺口县区测算(地方填报)_财力性转移支付2010年预算参考数 3 2" xfId="1503"/>
    <cellStyle name="差_河南 缺口县区测算(地方填报) 5" xfId="1504"/>
    <cellStyle name="差_1.16-2015年省级国有资本经营预算表（按人大财经委初审意见修改）_澄海区--财政收支2015年预计及2016年代编预算表" xfId="1505"/>
    <cellStyle name="Accent2 - 60% 6" xfId="1506"/>
    <cellStyle name="常规 8 7 2" xfId="1507"/>
    <cellStyle name="Accent2 10" xfId="1508"/>
    <cellStyle name="Accent2 11" xfId="1509"/>
    <cellStyle name="Accent2 12" xfId="1510"/>
    <cellStyle name="Accent2 13" xfId="1511"/>
    <cellStyle name="Accent2 14" xfId="1512"/>
    <cellStyle name="Accent2 15" xfId="1513"/>
    <cellStyle name="常规 23 2 6 2" xfId="1514"/>
    <cellStyle name="常规 18 2 6 2" xfId="1515"/>
    <cellStyle name="Accent2 16" xfId="1516"/>
    <cellStyle name="差_汇总表 3 2" xfId="1517"/>
    <cellStyle name="Accent2 17" xfId="1518"/>
    <cellStyle name="好_1.8-2015年省级国有资本经营预算表（按人大财经委初审意见修改）_（南澳县）财政收支2015年预计及2016年代编预算表" xfId="1519"/>
    <cellStyle name="e鯪9Y_x000b_ 3 3 2" xfId="1520"/>
    <cellStyle name="Accent2 18" xfId="1521"/>
    <cellStyle name="Accent2 2" xfId="1522"/>
    <cellStyle name="好_市辖区测算20080510_不含人员经费系数 3 2 3" xfId="1523"/>
    <cellStyle name="差_云南省2008年转移支付测算——州市本级考核部分及政策性测算 4" xfId="1524"/>
    <cellStyle name="差_1127-2013年专项资金清理整合意见（上省委常务会议附表）" xfId="1525"/>
    <cellStyle name="Accent2 2 2" xfId="1526"/>
    <cellStyle name="差_云南省2008年转移支付测算——州市本级考核部分及政策性测算 4 2" xfId="1527"/>
    <cellStyle name="Accent2 2 2 2" xfId="1528"/>
    <cellStyle name="差_云南省2008年转移支付测算——州市本级考核部分及政策性测算 5" xfId="1529"/>
    <cellStyle name="Note 5 2" xfId="1530"/>
    <cellStyle name="Accent2 2 3" xfId="1531"/>
    <cellStyle name="差_云南省2008年转移支付测算——州市本级考核部分及政策性测算 5 2" xfId="1532"/>
    <cellStyle name="差_汇总表4_财力性转移支付2010年预算参考数" xfId="1533"/>
    <cellStyle name="差_07临沂 2 3" xfId="1534"/>
    <cellStyle name="Accent2 2 3 2" xfId="1535"/>
    <cellStyle name="差_云南省2008年转移支付测算——州市本级考核部分及政策性测算 6" xfId="1536"/>
    <cellStyle name="差_30云南_1 2" xfId="1537"/>
    <cellStyle name="Accent2 2 4" xfId="1538"/>
    <cellStyle name="差_30云南_1 3" xfId="1539"/>
    <cellStyle name="Accent6 - 20% 5 2" xfId="1540"/>
    <cellStyle name="Accent2 2 5" xfId="1541"/>
    <cellStyle name="千位分隔[0] 2 2 2 3 2 2" xfId="1542"/>
    <cellStyle name="差_2006年27重庆 4 2" xfId="1543"/>
    <cellStyle name="Accent2 3" xfId="1544"/>
    <cellStyle name="Accent2 3 2" xfId="1545"/>
    <cellStyle name="Note 6 2" xfId="1546"/>
    <cellStyle name="Accent2 3 3" xfId="1547"/>
    <cellStyle name="千位分隔[0] 2 2 2 3 2 3" xfId="1548"/>
    <cellStyle name="常规 2 2 19 2 2 2" xfId="1549"/>
    <cellStyle name="差_M01-2(州市补助收入)" xfId="1550"/>
    <cellStyle name="Accent2 4" xfId="1551"/>
    <cellStyle name="好_分县成本差异系数_民生政策最低支出需求_财力性转移支付2010年预算参考数 2 3" xfId="1552"/>
    <cellStyle name="差_M01-2(州市补助收入) 2" xfId="1553"/>
    <cellStyle name="Accent2 4 2" xfId="1554"/>
    <cellStyle name="差_03昭通 2" xfId="1555"/>
    <cellStyle name="Accent2 5" xfId="1556"/>
    <cellStyle name="好_分县成本差异系数_民生政策最低支出需求_财力性转移支付2010年预算参考数 3 3" xfId="1557"/>
    <cellStyle name="好_2014公共预算支出情况表（0827） 3" xfId="1558"/>
    <cellStyle name="差_03昭通 2 2" xfId="1559"/>
    <cellStyle name="Accent2 5 2" xfId="1560"/>
    <cellStyle name="差_农林水和城市维护标准支出20080505－县区合计_县市旗测算-新科目（含人口规模效应）_财力性转移支付2010年预算参考数 2 2 2" xfId="1561"/>
    <cellStyle name="差_2006年34青海_Sheet1" xfId="1562"/>
    <cellStyle name="差_03昭通 3" xfId="1563"/>
    <cellStyle name="Accent2 6" xfId="1564"/>
    <cellStyle name="差_03昭通 3 2" xfId="1565"/>
    <cellStyle name="Accent2 6 2" xfId="1566"/>
    <cellStyle name="差_教育(按照总人口测算）—20080416_不含人员经费系数_财力性转移支付2010年预算参考数_表一" xfId="1567"/>
    <cellStyle name="差_03昭通 4" xfId="1568"/>
    <cellStyle name="Accent2 7" xfId="1569"/>
    <cellStyle name="差_03昭通 4 2" xfId="1570"/>
    <cellStyle name="Accent2 7 2" xfId="1571"/>
    <cellStyle name="差_河南 缺口县区测算(地方填报白) 4 2" xfId="1572"/>
    <cellStyle name="差_03昭通 5" xfId="1573"/>
    <cellStyle name="Accent2 8" xfId="1574"/>
    <cellStyle name="差_M01-2(州市补助收入) 2 4" xfId="1575"/>
    <cellStyle name="差_03昭通 5 2" xfId="1576"/>
    <cellStyle name="Warning Text 3" xfId="1577"/>
    <cellStyle name="Accent2 8 2" xfId="1578"/>
    <cellStyle name="差_03昭通 6" xfId="1579"/>
    <cellStyle name="Accent2 9" xfId="1580"/>
    <cellStyle name="Accent2 9 2" xfId="1581"/>
    <cellStyle name="好_汇总-县级财政报表附表 2 3 4" xfId="1582"/>
    <cellStyle name="差_行政（人员）_县市旗测算-新科目（含人口规模效应） 4 2" xfId="1583"/>
    <cellStyle name="差_Sheet1 2 3" xfId="1584"/>
    <cellStyle name="Accent2_2006年33甘肃" xfId="1585"/>
    <cellStyle name="好_人代会：2015年一般公共预算表格（24张）最新 2 7" xfId="1586"/>
    <cellStyle name="差_行政公检法测算_县市旗测算-新科目（含人口规模效应）_财力性转移支付2010年预算参考数 2 3 2" xfId="1587"/>
    <cellStyle name="差_2_财力性转移支付2010年预算参考数 4 2" xfId="1588"/>
    <cellStyle name="Accent3" xfId="1589"/>
    <cellStyle name="Accent3 - 20%" xfId="1590"/>
    <cellStyle name="好_汇总_财力性转移支付2010年预算参考数 2 3 4" xfId="1591"/>
    <cellStyle name="差_行政(燃修费)_不含人员经费系数_财力性转移支付2010年预算参考数" xfId="1592"/>
    <cellStyle name="Accent3 - 20% 2" xfId="1593"/>
    <cellStyle name="差_行政(燃修费)_不含人员经费系数_财力性转移支付2010年预算参考数 2" xfId="1594"/>
    <cellStyle name="差_2015年省级财政零基预算改革试点基本情况及预算申报表(票据)" xfId="1595"/>
    <cellStyle name="Accent3 - 20% 2 2" xfId="1596"/>
    <cellStyle name="常规 11 4 2 3" xfId="1597"/>
    <cellStyle name="差_行政(燃修费)_不含人员经费系数_财力性转移支付2010年预算参考数 2 2" xfId="1598"/>
    <cellStyle name="差_青海 缺口县区测算(地方填报) 3" xfId="1599"/>
    <cellStyle name="差_05潍坊 6" xfId="1600"/>
    <cellStyle name="Accent3 - 20% 2 2 2" xfId="1601"/>
    <cellStyle name="好_行政公检法测算_县市旗测算-新科目（含人口规模效应）_财政收支2015年预计及2016年代编预算表(债管)" xfId="1602"/>
    <cellStyle name="差_行政(燃修费)_不含人员经费系数_财力性转移支付2010年预算参考数 3" xfId="1603"/>
    <cellStyle name="Accent3 - 20% 2 3" xfId="1604"/>
    <cellStyle name="常规 11 4 3 3" xfId="1605"/>
    <cellStyle name="差_行政(燃修费)_不含人员经费系数_财力性转移支付2010年预算参考数 3 2" xfId="1606"/>
    <cellStyle name="Accent3 - 20% 2 3 2" xfId="1607"/>
    <cellStyle name="差_行政(燃修费)_不含人员经费系数_财力性转移支付2010年预算参考数 4" xfId="1608"/>
    <cellStyle name="Accent3 - 20% 2 4" xfId="1609"/>
    <cellStyle name="好_卫生(按照总人口测算）—20080416_民生政策最低支出需求_财力性转移支付2010年预算参考数_Sheet1" xfId="1610"/>
    <cellStyle name="好_汇总_财力性转移支付2010年预算参考数 2 3 5" xfId="1611"/>
    <cellStyle name="Accent3 - 20% 3" xfId="1612"/>
    <cellStyle name="差_Book1_财力性转移支付2010年预算参考数 5" xfId="1613"/>
    <cellStyle name="Accent3 - 20% 3 2" xfId="1614"/>
    <cellStyle name="常规 3 12 2 3 2" xfId="1615"/>
    <cellStyle name="差_2008计算资料（8月5） 5 2" xfId="1616"/>
    <cellStyle name="Accent3 - 20% 4" xfId="1617"/>
    <cellStyle name="好_人员工资和公用经费2_财力性转移支付2010年预算参考数 3 3" xfId="1618"/>
    <cellStyle name="差_测算结果 5" xfId="1619"/>
    <cellStyle name="Accent3 - 20% 4 2" xfId="1620"/>
    <cellStyle name="好_Book2_财政收支2015年预计及2016年代编预算表(债管)" xfId="1621"/>
    <cellStyle name="好_Book1 2 2 2" xfId="1622"/>
    <cellStyle name="好_28四川 2 2" xfId="1623"/>
    <cellStyle name="差_09黑龙江_财力性转移支付2010年预算参考数 2 3 2" xfId="1624"/>
    <cellStyle name="Accent3 - 20% 5" xfId="1625"/>
    <cellStyle name="好_28四川 2 2 2" xfId="1626"/>
    <cellStyle name="Accent5 - 20% 5" xfId="1627"/>
    <cellStyle name="Accent3 - 20% 5 2" xfId="1628"/>
    <cellStyle name="好_Book1 2 2 3" xfId="1629"/>
    <cellStyle name="好_28四川 2 3" xfId="1630"/>
    <cellStyle name="Accent3 - 20% 6" xfId="1631"/>
    <cellStyle name="Accent3 - 40%" xfId="1632"/>
    <cellStyle name="好_2013年中央公共预算收支调整表（20140110国库司提供）_含权责发生制 2 3" xfId="1633"/>
    <cellStyle name="差_M01-2(州市补助收入) 5" xfId="1634"/>
    <cellStyle name="Accent3 - 40% 2" xfId="1635"/>
    <cellStyle name="好_2013年中央公共预算收支调整表（20140110国库司提供）_含权责发生制 2 3 2" xfId="1636"/>
    <cellStyle name="差_M01-2(州市补助收入) 5 2" xfId="1637"/>
    <cellStyle name="Accent3 - 40% 2 2" xfId="1638"/>
    <cellStyle name="好_县市旗测算-新科目（20080627）_不含人员经费系数_财力性转移支付2010年预算参考数 5" xfId="1639"/>
    <cellStyle name="Accent3 - 40% 2 2 2" xfId="1640"/>
    <cellStyle name="好_2013年中央公共预算收支调整表（20140110国库司提供）_含权责发生制 2 3 3" xfId="1641"/>
    <cellStyle name="Accent3 - 40% 2 3" xfId="1642"/>
    <cellStyle name="Accent3 - 40% 2 3 2" xfId="1643"/>
    <cellStyle name="好_其他部门(按照总人口测算）—20080416_不含人员经费系数_财力性转移支付2010年预算参考数 5" xfId="1644"/>
    <cellStyle name="好_2013年中央公共预算收支调整表（20140110国库司提供）_含权责发生制 2 3 4" xfId="1645"/>
    <cellStyle name="差_附表2：2015年项目库分类汇总 - 汇总各处室 - 发小代1.27" xfId="1646"/>
    <cellStyle name="Accent3 - 40% 2 4" xfId="1647"/>
    <cellStyle name="好_2013年中央公共预算收支调整表（20140110国库司提供）_含权责发生制 2 4" xfId="1648"/>
    <cellStyle name="差_安徽 缺口县区测算(地方填报)1" xfId="1649"/>
    <cellStyle name="差_M01-2(州市补助收入) 6" xfId="1650"/>
    <cellStyle name="Accent3 - 40% 3" xfId="1651"/>
    <cellStyle name="好_其他部门(按照总人口测算）—20080416_县市旗测算-新科目（含人口规模效应）_财力性转移支付2010年预算参考数_财政收支2015年预计及2016年代编预算表(债管)" xfId="1652"/>
    <cellStyle name="差_安徽 缺口县区测算(地方填报)1 2" xfId="1653"/>
    <cellStyle name="Accent3 - 40% 3 2" xfId="1654"/>
    <cellStyle name="好_2013年中央公共预算收支调整表（20140110国库司提供）_含权责发生制 2 5" xfId="1655"/>
    <cellStyle name="Accent3 - 40% 4" xfId="1656"/>
    <cellStyle name="好_汇总_表一" xfId="1657"/>
    <cellStyle name="Accent3 - 40% 4 2" xfId="1658"/>
    <cellStyle name="好_2013年中央公共预算收支调整表（20140110国库司提供）_含权责发生制 2 6" xfId="1659"/>
    <cellStyle name="Accent3 - 40% 5" xfId="1660"/>
    <cellStyle name="好_行政（人员）_县市旗测算-新科目（含人口规模效应）_财力性转移支付2010年预算参考数 3 2 3" xfId="1661"/>
    <cellStyle name="好_2013年中央公共预算收支调整表（20140110国库司提供）_含权责发生制 2 7" xfId="1662"/>
    <cellStyle name="差_09黑龙江_财力性转移支付2010年预算参考数 2" xfId="1663"/>
    <cellStyle name="Accent3 - 40% 6" xfId="1664"/>
    <cellStyle name="差_县市旗测算-新科目（20080627）" xfId="1665"/>
    <cellStyle name="Accent3 - 60%" xfId="1666"/>
    <cellStyle name="差_县市旗测算-新科目（20080627） 2" xfId="1667"/>
    <cellStyle name="Accent3 - 60% 2" xfId="1668"/>
    <cellStyle name="好_青海 缺口县区测算(地方填报) 3 3" xfId="1669"/>
    <cellStyle name="差_县市旗测算-新科目（20080627） 2 2" xfId="1670"/>
    <cellStyle name="Accent3 - 60% 2 2" xfId="1671"/>
    <cellStyle name="好_县区合并测算20080423(按照各省比重）_财力性转移支付2010年预算参考数 3 5" xfId="1672"/>
    <cellStyle name="好_文体广播事业(按照总人口测算）—20080416_不含人员经费系数 2 3 3" xfId="1673"/>
    <cellStyle name="差_县市旗测算-新科目（20080627） 2 2 2" xfId="1674"/>
    <cellStyle name="百分比 3 4" xfId="1675"/>
    <cellStyle name="Accent3 - 60% 2 2 2" xfId="1676"/>
    <cellStyle name="好_青海 缺口县区测算(地方填报) 3 4" xfId="1677"/>
    <cellStyle name="差_县市旗测算-新科目（20080627） 2 3" xfId="1678"/>
    <cellStyle name="Accent3 - 60% 2 3" xfId="1679"/>
    <cellStyle name="差_县市旗测算-新科目（20080627） 2 3 2" xfId="1680"/>
    <cellStyle name="Accent3 - 60% 2 3 2" xfId="1681"/>
    <cellStyle name="好_青海 缺口县区测算(地方填报) 3 5" xfId="1682"/>
    <cellStyle name="差_县市旗测算-新科目（20080627） 2 4" xfId="1683"/>
    <cellStyle name="Accent3 - 60% 2 4" xfId="1684"/>
    <cellStyle name="差_县市旗测算-新科目（20080627） 3 2" xfId="1685"/>
    <cellStyle name="差_2008计算资料（8月5） 2 2" xfId="1686"/>
    <cellStyle name="Accent3 - 60% 3 2" xfId="1687"/>
    <cellStyle name="好_缺口县区测算（11.13）_财力性转移支付2010年预算参考数 2 2 2 2" xfId="1688"/>
    <cellStyle name="差_县市旗测算-新科目（20080627） 4" xfId="1689"/>
    <cellStyle name="差_22湖南_财力性转移支付2010年预算参考数 5 2" xfId="1690"/>
    <cellStyle name="差_2008计算资料（8月5） 3" xfId="1691"/>
    <cellStyle name="Accent3 - 60% 4" xfId="1692"/>
    <cellStyle name="强调 1 9" xfId="1693"/>
    <cellStyle name="好_县市旗测算-新科目（20080626）_县市旗测算-新科目（含人口规模效应）_财力性转移支付2010年预算参考数_Sheet1" xfId="1694"/>
    <cellStyle name="好_县市旗测算-新科目（20080626）_民生政策最低支出需求_财力性转移支付2010年预算参考数_表一" xfId="1695"/>
    <cellStyle name="差_县市旗测算-新科目（20080627） 4 2" xfId="1696"/>
    <cellStyle name="差_28四川_财力性转移支付2010年预算参考数 4" xfId="1697"/>
    <cellStyle name="差_2008计算资料（8月5） 3 2" xfId="1698"/>
    <cellStyle name="Accent3 - 60% 4 2" xfId="1699"/>
    <cellStyle name="好_缺口县区测算（11.13）_财力性转移支付2010年预算参考数 2 2 2 3" xfId="1700"/>
    <cellStyle name="差_县市旗测算-新科目（20080627） 5" xfId="1701"/>
    <cellStyle name="差_2008计算资料（8月5） 4" xfId="1702"/>
    <cellStyle name="Accent3 - 60% 5" xfId="1703"/>
    <cellStyle name="差_县市旗测算-新科目（20080627） 5 2" xfId="1704"/>
    <cellStyle name="差_2008计算资料（8月5） 4 2" xfId="1705"/>
    <cellStyle name="Accent3 - 60% 5 2" xfId="1706"/>
    <cellStyle name="差_县市旗测算-新科目（20080627） 6" xfId="1707"/>
    <cellStyle name="差_2008计算资料（8月5） 5" xfId="1708"/>
    <cellStyle name="Accent3 - 60% 6" xfId="1709"/>
    <cellStyle name="差_2006年28四川 5 2" xfId="1710"/>
    <cellStyle name="Accent3 10" xfId="1711"/>
    <cellStyle name="好_云南省2008年转移支付测算——州市本级考核部分及政策性测算_财力性转移支付2010年预算参考数" xfId="1712"/>
    <cellStyle name="差_2007一般预算支出口径剔除表_财力性转移支付2010年预算参考数 2" xfId="1713"/>
    <cellStyle name="Accent3 11" xfId="1714"/>
    <cellStyle name="差_2007一般预算支出口径剔除表_财力性转移支付2010年预算参考数 4" xfId="1715"/>
    <cellStyle name="Accent5 - 20% 4 2" xfId="1716"/>
    <cellStyle name="Accent3 13" xfId="1717"/>
    <cellStyle name="常规 13 2" xfId="1718"/>
    <cellStyle name="差_汇总表_财力性转移支付2010年预算参考数 2 3 2" xfId="1719"/>
    <cellStyle name="差_2007一般预算支出口径剔除表_财力性转移支付2010年预算参考数 5" xfId="1720"/>
    <cellStyle name="Accent3 14" xfId="1721"/>
    <cellStyle name="好_缺口县区测算(按核定人数)_财力性转移支付2010年预算参考数 3 2" xfId="1722"/>
    <cellStyle name="差_30云南_表一" xfId="1723"/>
    <cellStyle name="差_2007一般预算支出口径剔除表_财力性转移支付2010年预算参考数 6" xfId="1724"/>
    <cellStyle name="Accent3 15" xfId="1725"/>
    <cellStyle name="差_2006年水利统计指标统计表_财力性转移支付2010年预算参考数 2 2" xfId="1726"/>
    <cellStyle name="Accent3 16" xfId="1727"/>
    <cellStyle name="好_缺口县区测算(按2007支出增长25%测算) 2 3 2" xfId="1728"/>
    <cellStyle name="差_行政（人员）_不含人员经费系数_表一" xfId="1729"/>
    <cellStyle name="差_行政(燃修费)_县市旗测算-新科目（含人口规模效应） 2 2" xfId="1730"/>
    <cellStyle name="差_2006年水利统计指标统计表_财力性转移支付2010年预算参考数 2 4" xfId="1731"/>
    <cellStyle name="Accent6 - 20% 2" xfId="1732"/>
    <cellStyle name="Accent3 18" xfId="1733"/>
    <cellStyle name="常规 3 5 2 3 2" xfId="1734"/>
    <cellStyle name="差_1.16-2015年省级国有资本经营预算表（按人大财经委初审意见修改）_财政收支2015年预计及2016年代编预算表" xfId="1735"/>
    <cellStyle name="Accent3 2" xfId="1736"/>
    <cellStyle name="Accent3 2 2" xfId="1737"/>
    <cellStyle name="Accent3 2 2 2" xfId="1738"/>
    <cellStyle name="差_财政供养人员 2 2" xfId="1739"/>
    <cellStyle name="Accent3 2 3" xfId="1740"/>
    <cellStyle name="差_财政供养人员 2 2 2" xfId="1741"/>
    <cellStyle name="差_2006年27重庆 3" xfId="1742"/>
    <cellStyle name="Accent3 2 3 2" xfId="1743"/>
    <cellStyle name="好_青海 缺口县区测算(地方填报)" xfId="1744"/>
    <cellStyle name="差_财政供养人员 2 3" xfId="1745"/>
    <cellStyle name="Accent3 2 4" xfId="1746"/>
    <cellStyle name="差_市辖区测算-新科目（20080626）_不含人员经费系数 2" xfId="1747"/>
    <cellStyle name="差_财政供养人员 2 4" xfId="1748"/>
    <cellStyle name="差_530623_2006年县级财政报表附表 3 2" xfId="1749"/>
    <cellStyle name="Accent3 2 5" xfId="1750"/>
    <cellStyle name="差_行政(燃修费)_不含人员经费系数_Sheet1" xfId="1751"/>
    <cellStyle name="差_2006年33甘肃 2" xfId="1752"/>
    <cellStyle name="差_2006年27重庆 5 2" xfId="1753"/>
    <cellStyle name="Accent3 3" xfId="1754"/>
    <cellStyle name="差_2006年33甘肃 2 2" xfId="1755"/>
    <cellStyle name="Accent3 3 2" xfId="1756"/>
    <cellStyle name="差_文体广播事业(按照总人口测算）—20080416_民生政策最低支出需求_财力性转移支付2010年预算参考数 2 4" xfId="1757"/>
    <cellStyle name="差_2006年33甘肃 3 2" xfId="1758"/>
    <cellStyle name="百分比 7" xfId="1759"/>
    <cellStyle name="Accent3 4 2" xfId="1760"/>
    <cellStyle name="差_2006年33甘肃 4" xfId="1761"/>
    <cellStyle name="Accent3 5" xfId="1762"/>
    <cellStyle name="差_2006年33甘肃 5" xfId="1763"/>
    <cellStyle name="Accent3 6" xfId="1764"/>
    <cellStyle name="差_2006年33甘肃 5 2" xfId="1765"/>
    <cellStyle name="Accent3 6 2" xfId="1766"/>
    <cellStyle name="好_2007年收支情况及2008年收支预计表(汇总表)_表一" xfId="1767"/>
    <cellStyle name="差_2006年33甘肃 6" xfId="1768"/>
    <cellStyle name="Accent3 7" xfId="1769"/>
    <cellStyle name="Accent3 7 2" xfId="1770"/>
    <cellStyle name="差_河南 缺口县区测算(地方填报白) 5 2" xfId="1771"/>
    <cellStyle name="Accent3 8" xfId="1772"/>
    <cellStyle name="Accent3 8 2" xfId="1773"/>
    <cellStyle name="差_27重庆_Sheet1" xfId="1774"/>
    <cellStyle name="Accent3 9" xfId="1775"/>
    <cellStyle name="差_行政（人员）_不含人员经费系数_财政收支2015年预计及2016年代编预算表(债管)" xfId="1776"/>
    <cellStyle name="差_2007年一般预算支出剔除 6" xfId="1777"/>
    <cellStyle name="Accent3 9 2" xfId="1778"/>
    <cellStyle name="差_行政（人员）_财力性转移支付2010年预算参考数 2" xfId="1779"/>
    <cellStyle name="差_卫生(按照总人口测算）—20080416_民生政策最低支出需求_Sheet1" xfId="1780"/>
    <cellStyle name="差_农林水和城市维护标准支出20080505－县区合计_县市旗测算-新科目（含人口规模效应） 3 2" xfId="1781"/>
    <cellStyle name="差_汇总表_财力性转移支付2010年预算参考数 4 2" xfId="1782"/>
    <cellStyle name="Accent3_2006年33甘肃" xfId="1783"/>
    <cellStyle name="好_市辖区测算-新科目（20080626）_民生政策最低支出需求 2 2 2 2" xfId="1784"/>
    <cellStyle name="好_人代会：2015年一般公共预算表格（24张）最新 2 8" xfId="1785"/>
    <cellStyle name="差_1.8-2015年省级国有资本经营预算表（按人大财经委初审意见修改）_1219新濠江区财政收支2015年预计及2016年代编预算表" xfId="1786"/>
    <cellStyle name="Accent4" xfId="1787"/>
    <cellStyle name="差_分县成本差异系数_不含人员经费系数_财力性转移支付2010年预算参考数_Sheet1" xfId="1788"/>
    <cellStyle name="Accent4 - 20%" xfId="1789"/>
    <cellStyle name="Accent4 - 20% 2" xfId="1790"/>
    <cellStyle name="好_县市旗测算-新科目（20080626）_财力性转移支付2010年预算参考数 3 4" xfId="1791"/>
    <cellStyle name="差_行政公检法测算_民生政策最低支出需求 6" xfId="1792"/>
    <cellStyle name="Accent6 2 4" xfId="1793"/>
    <cellStyle name="Accent4 - 20% 2 2" xfId="1794"/>
    <cellStyle name="好_卫生部门 2 4" xfId="1795"/>
    <cellStyle name="百分比 7 2 3" xfId="1796"/>
    <cellStyle name="Accent4 - 20% 2 2 2" xfId="1797"/>
    <cellStyle name="好_县市旗测算-新科目（20080626）_财力性转移支付2010年预算参考数 3 5" xfId="1798"/>
    <cellStyle name="Accent6 2 5" xfId="1799"/>
    <cellStyle name="Accent4 - 20% 2 3" xfId="1800"/>
    <cellStyle name="好_卫生部门 3 4" xfId="1801"/>
    <cellStyle name="差_文体广播事业(按照总人口测算）—20080416 5" xfId="1802"/>
    <cellStyle name="差_33甘肃 3" xfId="1803"/>
    <cellStyle name="差_2007年收支情况及2008年收支预计表(汇总表)_表一" xfId="1804"/>
    <cellStyle name="Accent4 - 20% 2 3 2" xfId="1805"/>
    <cellStyle name="Accent4 - 20% 2 4" xfId="1806"/>
    <cellStyle name="Accent4 - 20% 3" xfId="1807"/>
    <cellStyle name="差_县市旗测算20080508_不含人员经费系数 2 3" xfId="1808"/>
    <cellStyle name="Accent4 - 20% 3 2" xfId="1809"/>
    <cellStyle name="好_民生政策最低支出需求_财力性转移支付2010年预算参考数 6 2" xfId="1810"/>
    <cellStyle name="Accent4 - 20% 4" xfId="1811"/>
    <cellStyle name="Accent4 - 20% 4 2" xfId="1812"/>
    <cellStyle name="Accent4 - 20% 5" xfId="1813"/>
    <cellStyle name="Accent4 - 20% 5 2" xfId="1814"/>
    <cellStyle name="Accent4 - 20% 6" xfId="1815"/>
    <cellStyle name="Accent4 - 40%" xfId="1816"/>
    <cellStyle name="差_行政（人员）_不含人员经费系数_财力性转移支付2010年预算参考数_表一" xfId="1817"/>
    <cellStyle name="差_07临沂" xfId="1818"/>
    <cellStyle name="Accent4 - 40% 2" xfId="1819"/>
    <cellStyle name="差_07临沂 2" xfId="1820"/>
    <cellStyle name="Accent4 - 40% 2 2" xfId="1821"/>
    <cellStyle name="差_07临沂 2 2" xfId="1822"/>
    <cellStyle name="Accent4 - 40% 2 2 2" xfId="1823"/>
    <cellStyle name="差_行政(燃修费)_县市旗测算-新科目（含人口规模效应）_财力性转移支付2010年预算参考数 2 3 2" xfId="1824"/>
    <cellStyle name="差_07临沂 3" xfId="1825"/>
    <cellStyle name="Accent4 - 40% 2 3" xfId="1826"/>
    <cellStyle name="差_07临沂 3 2" xfId="1827"/>
    <cellStyle name="Accent4 - 40% 2 3 2" xfId="1828"/>
    <cellStyle name="好_34青海 2" xfId="1829"/>
    <cellStyle name="差_07临沂 4" xfId="1830"/>
    <cellStyle name="Accent4 - 40% 2 4" xfId="1831"/>
    <cellStyle name="Accent4 - 40% 3" xfId="1832"/>
    <cellStyle name="差_测算结果汇总_财政收支2015年预计及2016年代编预算表(债管)" xfId="1833"/>
    <cellStyle name="Accent4 - 40% 3 2" xfId="1834"/>
    <cellStyle name="Accent4 - 40% 4" xfId="1835"/>
    <cellStyle name="差_成本差异系数 2 4" xfId="1836"/>
    <cellStyle name="e鯪9Y_x000b_ 2 2 2 3" xfId="1837"/>
    <cellStyle name="Accent4 - 40% 4 2" xfId="1838"/>
    <cellStyle name="Accent4 - 40% 5" xfId="1839"/>
    <cellStyle name="千位分隔 4 5" xfId="1840"/>
    <cellStyle name="好_28四川_财力性转移支付2010年预算参考数 2 2 5" xfId="1841"/>
    <cellStyle name="差_行政(燃修费)_县市旗测算-新科目（含人口规模效应）_财力性转移支付2010年预算参考数_Sheet1" xfId="1842"/>
    <cellStyle name="差_行政(燃修费)_民生政策最低支出需求_财力性转移支付2010年预算参考数_表一" xfId="1843"/>
    <cellStyle name="e鯪9Y_x000b_ 2 2 3 3" xfId="1844"/>
    <cellStyle name="Accent4 - 40% 5 2" xfId="1845"/>
    <cellStyle name="Accent4 - 40% 6" xfId="1846"/>
    <cellStyle name="好_行政（人员）_财力性转移支付2010年预算参考数 2 2" xfId="1847"/>
    <cellStyle name="Accent4 - 60%" xfId="1848"/>
    <cellStyle name="好_行政（人员）_财力性转移支付2010年预算参考数 2 2 2" xfId="1849"/>
    <cellStyle name="Accent4 - 60% 2" xfId="1850"/>
    <cellStyle name="好_行政（人员）_财力性转移支付2010年预算参考数 2 2 2 2" xfId="1851"/>
    <cellStyle name="好_文体广播事业(按照总人口测算）—20080416_县市旗测算-新科目（含人口规模效应） 2 2 4" xfId="1852"/>
    <cellStyle name="差_分科目情况 2 4" xfId="1853"/>
    <cellStyle name="Accent5 12" xfId="1854"/>
    <cellStyle name="Accent4 - 60% 2 2" xfId="1855"/>
    <cellStyle name="Accent4 - 60% 2 2 2" xfId="1856"/>
    <cellStyle name="好_行政（人员）_财力性转移支付2010年预算参考数 2 2 2 3" xfId="1857"/>
    <cellStyle name="Accent5 13" xfId="1858"/>
    <cellStyle name="Accent4 - 60% 2 3" xfId="1859"/>
    <cellStyle name="Accent4 - 60% 2 3 2" xfId="1860"/>
    <cellStyle name="常规 33 2" xfId="1861"/>
    <cellStyle name="常规 28 2" xfId="1862"/>
    <cellStyle name="Fixed" xfId="1863"/>
    <cellStyle name="Accent5 14" xfId="1864"/>
    <cellStyle name="Accent4 - 60% 2 4" xfId="1865"/>
    <cellStyle name="好_行政（人员）_财力性转移支付2010年预算参考数 2 2 3" xfId="1866"/>
    <cellStyle name="好_市辖区测算-新科目（20080626）_县市旗测算-新科目（含人口规模效应） 3 2" xfId="1867"/>
    <cellStyle name="Accent4 - 60% 3" xfId="1868"/>
    <cellStyle name="好_市辖区测算-新科目（20080626）_县市旗测算-新科目（含人口规模效应） 3 2 2" xfId="1869"/>
    <cellStyle name="Accent4 - 60% 3 2" xfId="1870"/>
    <cellStyle name="好_行政（人员）_财力性转移支付2010年预算参考数 2 2 4" xfId="1871"/>
    <cellStyle name="好_市辖区测算-新科目（20080626）_县市旗测算-新科目（含人口规模效应） 3 3" xfId="1872"/>
    <cellStyle name="差_汇总表4_财力性转移支付2010年预算参考数 5 2" xfId="1873"/>
    <cellStyle name="Accent4 - 60% 4" xfId="1874"/>
    <cellStyle name="好_市辖区测算20080510_不含人员经费系数 4" xfId="1875"/>
    <cellStyle name="差_核定人数下发表_表一" xfId="1876"/>
    <cellStyle name="Accent4 - 60% 4 2" xfId="1877"/>
    <cellStyle name="好_行政（人员）_财力性转移支付2010年预算参考数 2 2 5" xfId="1878"/>
    <cellStyle name="好_行政(燃修费) 5" xfId="1879"/>
    <cellStyle name="好_市辖区测算-新科目（20080626）_县市旗测算-新科目（含人口规模效应） 3 4" xfId="1880"/>
    <cellStyle name="好_0502通海县" xfId="1881"/>
    <cellStyle name="差_14安徽_表一" xfId="1882"/>
    <cellStyle name="Accent4 - 60% 5" xfId="1883"/>
    <cellStyle name="好_0502通海县 2" xfId="1884"/>
    <cellStyle name="Accent4 - 60% 5 2" xfId="1885"/>
    <cellStyle name="好_一般预算支出口径剔除表_Sheet1" xfId="1886"/>
    <cellStyle name="好_行政(燃修费) 6" xfId="1887"/>
    <cellStyle name="好_市辖区测算-新科目（20080626）_县市旗测算-新科目（含人口规模效应） 3 5" xfId="1888"/>
    <cellStyle name="差_汇总_财力性转移支付2010年预算参考数_Sheet1" xfId="1889"/>
    <cellStyle name="Accent4 - 60% 6" xfId="1890"/>
    <cellStyle name="好_核定人数对比 2 8" xfId="1891"/>
    <cellStyle name="百分比 5 2" xfId="1892"/>
    <cellStyle name="Accent4 10" xfId="1893"/>
    <cellStyle name="百分比 5 3" xfId="1894"/>
    <cellStyle name="Accent4 11" xfId="1895"/>
    <cellStyle name="Accent4 12" xfId="1896"/>
    <cellStyle name="差_人员工资和公用经费3 5 2" xfId="1897"/>
    <cellStyle name="Accent4 13" xfId="1898"/>
    <cellStyle name="差_安徽 缺口县区测算(地方填报)1_财力性转移支付2010年预算参考数_财政收支2015年预计及2016年代编预算表(债管)" xfId="1899"/>
    <cellStyle name="Accent4 14" xfId="1900"/>
    <cellStyle name="Accent4 15" xfId="1901"/>
    <cellStyle name="差_缺口县区测算(按核定人数) 2" xfId="1902"/>
    <cellStyle name="差_530629_2006年县级财政报表附表 2 2" xfId="1903"/>
    <cellStyle name="Accent4 16" xfId="1904"/>
    <cellStyle name="差_缺口县区测算(按核定人数) 3" xfId="1905"/>
    <cellStyle name="差_530629_2006年县级财政报表附表 2 3" xfId="1906"/>
    <cellStyle name="Accent4 17" xfId="1907"/>
    <cellStyle name="好_山东省民生支出标准_财力性转移支付2010年预算参考数 2 3 2" xfId="1908"/>
    <cellStyle name="差_缺口县区测算(按核定人数) 4" xfId="1909"/>
    <cellStyle name="差_530629_2006年县级财政报表附表 2 4" xfId="1910"/>
    <cellStyle name="Accent4 18" xfId="1911"/>
    <cellStyle name="Accent4 2" xfId="1912"/>
    <cellStyle name="Accent4 3" xfId="1913"/>
    <cellStyle name="好_2008年全省汇总收支计算表_财力性转移支付2010年预算参考数_Sheet1" xfId="1914"/>
    <cellStyle name="Accent4 3 2" xfId="1915"/>
    <cellStyle name="好_农林水和城市维护标准支出20080505－县区合计_县市旗测算-新科目（含人口规模效应） 3 2" xfId="1916"/>
    <cellStyle name="差_一般预算支出口径剔除表 2 2" xfId="1917"/>
    <cellStyle name="差_汇总_Sheet1" xfId="1918"/>
    <cellStyle name="差_分县成本差异系数_不含人员经费系数_财力性转移支付2010年预算参考数 2 3 2" xfId="1919"/>
    <cellStyle name="Accent4 3 3" xfId="1920"/>
    <cellStyle name="表标题 2 3" xfId="1921"/>
    <cellStyle name="Accent4 4 2" xfId="1922"/>
    <cellStyle name="差_Book1 2" xfId="1923"/>
    <cellStyle name="Accent4 5" xfId="1924"/>
    <cellStyle name="好_农林水和城市维护标准支出20080505－县区合计_不含人员经费系数 2 3" xfId="1925"/>
    <cellStyle name="差_Book1 2 2" xfId="1926"/>
    <cellStyle name="Total 2 3" xfId="1927"/>
    <cellStyle name="Accent4 5 2" xfId="1928"/>
    <cellStyle name="好_危改资金测算_财力性转移支付2010年预算参考数 2 2 3" xfId="1929"/>
    <cellStyle name="差_Book1 3" xfId="1930"/>
    <cellStyle name="百分比 4 2 2" xfId="1931"/>
    <cellStyle name="Accent4 6" xfId="1932"/>
    <cellStyle name="差_Book1 3 2" xfId="1933"/>
    <cellStyle name="百分比 4 2 2 2" xfId="1934"/>
    <cellStyle name="Accent4 6 2" xfId="1935"/>
    <cellStyle name="好_危改资金测算_财力性转移支付2010年预算参考数 2 2 4" xfId="1936"/>
    <cellStyle name="差_总帐表-许助理汇报后修改（支出） 2" xfId="1937"/>
    <cellStyle name="差_Book1 4" xfId="1938"/>
    <cellStyle name="百分比 4 2 3" xfId="1939"/>
    <cellStyle name="Accent4 7" xfId="1940"/>
    <cellStyle name="好_行政（人员） 5" xfId="1941"/>
    <cellStyle name="好_人员工资和公用经费3_财力性转移支付2010年预算参考数 5" xfId="1942"/>
    <cellStyle name="差_总帐表-许助理汇报后修改（支出） 2 2" xfId="1943"/>
    <cellStyle name="差_Book1 4 2" xfId="1944"/>
    <cellStyle name="百分比 4 2 3 2" xfId="1945"/>
    <cellStyle name="Accent4 7 2" xfId="1946"/>
    <cellStyle name="好_危改资金测算_财力性转移支付2010年预算参考数 2 2 5" xfId="1947"/>
    <cellStyle name="差_总帐表-许助理汇报后修改（支出） 3" xfId="1948"/>
    <cellStyle name="差_Book1 5" xfId="1949"/>
    <cellStyle name="百分比 4 2 4" xfId="1950"/>
    <cellStyle name="Accent4 8" xfId="1951"/>
    <cellStyle name="差_Book1 5 2" xfId="1952"/>
    <cellStyle name="Accent4 8 2" xfId="1953"/>
    <cellStyle name="差_Book1 6" xfId="1954"/>
    <cellStyle name="Accent4 9" xfId="1955"/>
    <cellStyle name="Accent4 9 2" xfId="1956"/>
    <cellStyle name="常规 133 2 3" xfId="1957"/>
    <cellStyle name="常规 128 2 3" xfId="1958"/>
    <cellStyle name="差_分析缺口率_财政收支2015年预计及2016年代编预算表(债管)" xfId="1959"/>
    <cellStyle name="Accent4_2015年基金预算（基础表）2" xfId="1960"/>
    <cellStyle name="好_市辖区测算-新科目（20080626）_民生政策最低支出需求 2 2 2 3" xfId="1961"/>
    <cellStyle name="Accent5" xfId="1962"/>
    <cellStyle name="Accent5 - 20%" xfId="1963"/>
    <cellStyle name="差_附表_财力性转移支付2010年预算参考数" xfId="1964"/>
    <cellStyle name="Accent5 - 20% 2" xfId="1965"/>
    <cellStyle name="好_2007年一般预算支出剔除 3 3" xfId="1966"/>
    <cellStyle name="差_附表_财力性转移支付2010年预算参考数 2" xfId="1967"/>
    <cellStyle name="差_11大理_表一" xfId="1968"/>
    <cellStyle name="Accent5 - 20% 2 2" xfId="1969"/>
    <cellStyle name="差_行政（人员）_民生政策最低支出需求_财力性转移支付2010年预算参考数 5" xfId="1970"/>
    <cellStyle name="差_附表_财力性转移支付2010年预算参考数 2 2" xfId="1971"/>
    <cellStyle name="Accent5 - 20% 2 2 2" xfId="1972"/>
    <cellStyle name="好_2007年一般预算支出剔除 3 4" xfId="1973"/>
    <cellStyle name="差_附表_财力性转移支付2010年预算参考数 3" xfId="1974"/>
    <cellStyle name="Accent5 - 20% 2 3" xfId="1975"/>
    <cellStyle name="好_文体广播事业(按照总人口测算）—20080416_县市旗测算-新科目（含人口规模效应）_财力性转移支付2010年预算参考数 2 2 4" xfId="1976"/>
    <cellStyle name="差_附表_财力性转移支付2010年预算参考数 3 2" xfId="1977"/>
    <cellStyle name="差_分县成本差异系数_不含人员经费系数 5" xfId="1978"/>
    <cellStyle name="Accent5 - 20% 2 3 2" xfId="1979"/>
    <cellStyle name="差_附表_财力性转移支付2010年预算参考数 4" xfId="1980"/>
    <cellStyle name="Bad 2" xfId="1981"/>
    <cellStyle name="Accent5 - 20% 2 4" xfId="1982"/>
    <cellStyle name="Accent5 - 20% 3" xfId="1983"/>
    <cellStyle name="Accent5 - 20% 3 2" xfId="1984"/>
    <cellStyle name="Accent5 - 20% 4" xfId="1985"/>
    <cellStyle name="Accent5 - 20% 5 2" xfId="1986"/>
    <cellStyle name="好_27重庆 3 2" xfId="1987"/>
    <cellStyle name="Accent5 - 20% 6" xfId="1988"/>
    <cellStyle name="好_市辖区测算-新科目（20080626）_财力性转移支付2010年预算参考数 2 2" xfId="1989"/>
    <cellStyle name="Accent5 - 40%" xfId="1990"/>
    <cellStyle name="好_市辖区测算-新科目（20080626）_财力性转移支付2010年预算参考数 2 2 2 2" xfId="1991"/>
    <cellStyle name="好_教育(按照总人口测算）—20080416 8 2" xfId="1992"/>
    <cellStyle name="常规 8 2 5 2" xfId="1993"/>
    <cellStyle name="差_行政(燃修费)_不含人员经费系数_财力性转移支付2010年预算参考数 6" xfId="1994"/>
    <cellStyle name="差_2007年一般预算支出剔除_财力性转移支付2010年预算参考数 2 3 2" xfId="1995"/>
    <cellStyle name="HEADING1" xfId="1996"/>
    <cellStyle name="Accent5 - 40% 2 2" xfId="1997"/>
    <cellStyle name="Accent5 - 40% 2 2 2" xfId="1998"/>
    <cellStyle name="好_市辖区测算-新科目（20080626）_财力性转移支付2010年预算参考数 2 2 2 3" xfId="1999"/>
    <cellStyle name="HEADING2" xfId="2000"/>
    <cellStyle name="Accent5 - 40% 2 3" xfId="2001"/>
    <cellStyle name="Accent5 - 40% 2 3 2" xfId="2002"/>
    <cellStyle name="Accent5 - 40% 2 4" xfId="2003"/>
    <cellStyle name="Accent5 - 40% 3 2" xfId="2004"/>
    <cellStyle name="差_2014公共预算支出情况表（0827） 2" xfId="2005"/>
    <cellStyle name="Accent5 - 40% 4 2" xfId="2006"/>
    <cellStyle name="差_人员工资和公用经费3 5" xfId="2007"/>
    <cellStyle name="差_分县成本差异系数_财力性转移支付2010年预算参考数_表一" xfId="2008"/>
    <cellStyle name="Accent5 - 40% 5 2" xfId="2009"/>
    <cellStyle name="差_市辖区测算20080510_不含人员经费系数_财力性转移支付2010年预算参考数 2" xfId="2010"/>
    <cellStyle name="差_2006年28四川_财力性转移支付2010年预算参考数" xfId="2011"/>
    <cellStyle name="Accent5 - 60%" xfId="2012"/>
    <cellStyle name="差_市辖区测算20080510_不含人员经费系数_财力性转移支付2010年预算参考数 2 2" xfId="2013"/>
    <cellStyle name="差_2006年28四川_财力性转移支付2010年预算参考数 2" xfId="2014"/>
    <cellStyle name="Accent5 - 60% 2" xfId="2015"/>
    <cellStyle name="好_其他部门(按照总人口测算）—20080416_不含人员经费系数_财力性转移支付2010年预算参考数 7" xfId="2016"/>
    <cellStyle name="差_市辖区测算20080510_不含人员经费系数_财力性转移支付2010年预算参考数 2 2 2" xfId="2017"/>
    <cellStyle name="差_附表2：2015年项目库分类汇总 - 汇总各处室 - 发小代1.29" xfId="2018"/>
    <cellStyle name="差_2006年28四川_财力性转移支付2010年预算参考数 2 2" xfId="2019"/>
    <cellStyle name="Accent5 - 60% 2 2" xfId="2020"/>
    <cellStyle name="常规 5 3 2 3" xfId="2021"/>
    <cellStyle name="差_附表2：2015年项目库分类汇总 - 汇总各处室 - 发小代1.29 2" xfId="2022"/>
    <cellStyle name="差_2006年28四川_财力性转移支付2010年预算参考数 2 2 2" xfId="2023"/>
    <cellStyle name="Accent5 - 60% 2 2 2" xfId="2024"/>
    <cellStyle name="好_云南省2008年转移支付测算——州市本级考核部分及政策性测算_Sheet1" xfId="2025"/>
    <cellStyle name="差_2006年28四川_财力性转移支付2010年预算参考数 2 3" xfId="2026"/>
    <cellStyle name="Accent5 - 60% 2 3" xfId="2027"/>
    <cellStyle name="常规 138 3 3" xfId="2028"/>
    <cellStyle name="差_2006年28四川_财力性转移支付2010年预算参考数 2 3 2" xfId="2029"/>
    <cellStyle name="Accent5 - 60% 2 3 2" xfId="2030"/>
    <cellStyle name="好_行政(燃修费)_财力性转移支付2010年预算参考数_表一" xfId="2031"/>
    <cellStyle name="好_其他部门(按照总人口测算）—20080416_财力性转移支付2010年预算参考数_财政收支2015年预计及2016年代编预算表(债管)" xfId="2032"/>
    <cellStyle name="差_34青海_1_财力性转移支付2010年预算参考数 2 2" xfId="2033"/>
    <cellStyle name="差_2006年28四川_财力性转移支付2010年预算参考数 2 4" xfId="2034"/>
    <cellStyle name="Accent5 - 60% 2 4" xfId="2035"/>
    <cellStyle name="差_市辖区测算20080510_不含人员经费系数_财力性转移支付2010年预算参考数 2 3" xfId="2036"/>
    <cellStyle name="差_2006年28四川_财力性转移支付2010年预算参考数 3" xfId="2037"/>
    <cellStyle name="Accent5 - 60% 3" xfId="2038"/>
    <cellStyle name="差_市辖区测算20080510_不含人员经费系数_财力性转移支付2010年预算参考数 2 3 2" xfId="2039"/>
    <cellStyle name="差_安徽 缺口县区测算(地方填报)1 6" xfId="2040"/>
    <cellStyle name="差_2006年28四川_财力性转移支付2010年预算参考数 3 2" xfId="2041"/>
    <cellStyle name="差_09黑龙江 5" xfId="2042"/>
    <cellStyle name="Accent5 - 60% 3 2" xfId="2043"/>
    <cellStyle name="好_文体广播事业(按照总人口测算）—20080416_县市旗测算-新科目（含人口规模效应） 2 2 3" xfId="2044"/>
    <cellStyle name="常规 59 2 3 2" xfId="2045"/>
    <cellStyle name="差_分科目情况 2 3" xfId="2046"/>
    <cellStyle name="Accent5 11" xfId="2047"/>
    <cellStyle name="Accent5 15" xfId="2048"/>
    <cellStyle name="好_缺口县区测算（11.13）_财力性转移支付2010年预算参考数 3 2" xfId="2049"/>
    <cellStyle name="Accent5 16" xfId="2050"/>
    <cellStyle name="好_缺口县区测算（11.13）_财力性转移支付2010年预算参考数 3 3" xfId="2051"/>
    <cellStyle name="Accent5 17" xfId="2052"/>
    <cellStyle name="好_缺口县区测算（11.13）_财力性转移支付2010年预算参考数 3 4" xfId="2053"/>
    <cellStyle name="差_县市旗测算-新科目（20080626）_民生政策最低支出需求_财力性转移支付2010年预算参考数 2 3 2" xfId="2054"/>
    <cellStyle name="差_2006年22湖南 4 2" xfId="2055"/>
    <cellStyle name="Accent5 18" xfId="2056"/>
    <cellStyle name="Accent5 2" xfId="2057"/>
    <cellStyle name="好_卫生部门_财政收支2015年预计及2016年代编预算表(债管)" xfId="2058"/>
    <cellStyle name="Accent5 2 2" xfId="2059"/>
    <cellStyle name="好_1" xfId="2060"/>
    <cellStyle name="差_农林水和城市维护标准支出20080505－县区合计_民生政策最低支出需求_财力性转移支付2010年预算参考数_表一" xfId="2061"/>
    <cellStyle name="Accent5 2 2 2" xfId="2062"/>
    <cellStyle name="Accent5 2 3" xfId="2063"/>
    <cellStyle name="差_平邑 5" xfId="2064"/>
    <cellStyle name="Accent5 2 3 2" xfId="2065"/>
    <cellStyle name="好_自行调整差异系数顺序 6 2" xfId="2066"/>
    <cellStyle name="Accent5 2 4" xfId="2067"/>
    <cellStyle name="Accent5 2 5" xfId="2068"/>
    <cellStyle name="Accent5 3" xfId="2069"/>
    <cellStyle name="Accent5 3 2" xfId="2070"/>
    <cellStyle name="Accent5 3 3" xfId="2071"/>
    <cellStyle name="Accent5 4" xfId="2072"/>
    <cellStyle name="Accent5 4 2" xfId="2073"/>
    <cellStyle name="好_危改资金测算_财力性转移支付2010年预算参考数 2 3 2" xfId="2074"/>
    <cellStyle name="差_Book2 2" xfId="2075"/>
    <cellStyle name="差_2008年全省汇总收支计算表_财力性转移支付2010年预算参考数_Sheet1" xfId="2076"/>
    <cellStyle name="Accent5 5" xfId="2077"/>
    <cellStyle name="差_Book2 2 2" xfId="2078"/>
    <cellStyle name="Accent5 5 2" xfId="2079"/>
    <cellStyle name="好_县区合并测算20080421_县市旗测算-新科目（含人口规模效应）" xfId="2080"/>
    <cellStyle name="好_危改资金测算_财力性转移支付2010年预算参考数 2 3 3" xfId="2081"/>
    <cellStyle name="好_分县成本差异系数_财力性转移支付2010年预算参考数_财政收支2015年预计及2016年代编预算表(债管)" xfId="2082"/>
    <cellStyle name="差_Book2 3" xfId="2083"/>
    <cellStyle name="百分比 4 3 2" xfId="2084"/>
    <cellStyle name="Accent5 6" xfId="2085"/>
    <cellStyle name="好_县区合并测算20080423(按照各省比重）_县市旗测算-新科目（含人口规模效应）_财力性转移支付2010年预算参考数 9" xfId="2086"/>
    <cellStyle name="好_县区合并测算20080421_县市旗测算-新科目（含人口规模效应） 2" xfId="2087"/>
    <cellStyle name="差_汇总表 4" xfId="2088"/>
    <cellStyle name="差_Book2 3 2" xfId="2089"/>
    <cellStyle name="Accent5 6 2" xfId="2090"/>
    <cellStyle name="差_Book2 4" xfId="2091"/>
    <cellStyle name="Accent5 7" xfId="2092"/>
    <cellStyle name="差_Book2 4 2" xfId="2093"/>
    <cellStyle name="Accent5 7 2" xfId="2094"/>
    <cellStyle name="差_Book2 5" xfId="2095"/>
    <cellStyle name="Accent5 8" xfId="2096"/>
    <cellStyle name="差_Book2 5 2" xfId="2097"/>
    <cellStyle name="Accent5 8 2" xfId="2098"/>
    <cellStyle name="差_Book2 6" xfId="2099"/>
    <cellStyle name="Accent5 9" xfId="2100"/>
    <cellStyle name="常规 10 2 3" xfId="2101"/>
    <cellStyle name="差_行政(燃修费)_县市旗测算-新科目（含人口规模效应）" xfId="2102"/>
    <cellStyle name="差_2006年34青海_财力性转移支付2010年预算参考数 5" xfId="2103"/>
    <cellStyle name="Good 2 3" xfId="2104"/>
    <cellStyle name="Accent5 9 2" xfId="2105"/>
    <cellStyle name="常规 155 2" xfId="2106"/>
    <cellStyle name="Accent5_2015年基金预算（基础表）2" xfId="2107"/>
    <cellStyle name="Accent6" xfId="2108"/>
    <cellStyle name="好_缺口县区测算(按2007支出增长25%测算) 2 3 2 2" xfId="2109"/>
    <cellStyle name="常规 13 6 2" xfId="2110"/>
    <cellStyle name="差_行政(燃修费)_县市旗测算-新科目（含人口规模效应） 2 2 2" xfId="2111"/>
    <cellStyle name="Note 2 4" xfId="2112"/>
    <cellStyle name="Accent6 - 20% 2 2" xfId="2113"/>
    <cellStyle name="常规 9 2 2 2 3" xfId="2114"/>
    <cellStyle name="Accent6 - 20% 2 2 2" xfId="2115"/>
    <cellStyle name="好_缺口县区测算(按2007支出增长25%测算) 2 3 2 3" xfId="2116"/>
    <cellStyle name="常规 13 6 3" xfId="2117"/>
    <cellStyle name="Note 2 5" xfId="2118"/>
    <cellStyle name="Accent6 - 20% 2 3" xfId="2119"/>
    <cellStyle name="好_2008年支出调整_财力性转移支付2010年预算参考数 6 2" xfId="2120"/>
    <cellStyle name="差_行政(燃修费)_民生政策最低支出需求_财力性转移支付2010年预算参考数 2 2 2" xfId="2121"/>
    <cellStyle name="Accent6 - 20% 2 4" xfId="2122"/>
    <cellStyle name="差_行政(燃修费)_县市旗测算-新科目（含人口规模效应） 2 3 2" xfId="2123"/>
    <cellStyle name="Accent6 - 20% 3 2" xfId="2124"/>
    <cellStyle name="Accent6 - 20% 4 2" xfId="2125"/>
    <cellStyle name="好_缺口县区测算(按2007支出增长25%测算) 2 3 5" xfId="2126"/>
    <cellStyle name="Accent6 - 20% 5" xfId="2127"/>
    <cellStyle name="Accent6 - 20% 6" xfId="2128"/>
    <cellStyle name="差_00省级(打印) 3 2" xfId="2129"/>
    <cellStyle name="Accent6 - 40%" xfId="2130"/>
    <cellStyle name="差_2015年社会保险基金预算（1.27再修改-修改打印格式2） 6" xfId="2131"/>
    <cellStyle name="Accent6 - 40% 2" xfId="2132"/>
    <cellStyle name="Accent6 - 40% 2 2" xfId="2133"/>
    <cellStyle name="Accent6 - 40% 2 2 2" xfId="2134"/>
    <cellStyle name="好_行政公检法测算_民生政策最低支出需求_财力性转移支付2010年预算参考数 2 2 2 2" xfId="2135"/>
    <cellStyle name="Accent6 - 40% 2 3" xfId="2136"/>
    <cellStyle name="好_其他部门(按照总人口测算）—20080416_财力性转移支付2010年预算参考数 2 4 3" xfId="2137"/>
    <cellStyle name="差_行政公检法测算_不含人员经费系数_财力性转移支付2010年预算参考数 6" xfId="2138"/>
    <cellStyle name="Accent6 - 40% 2 3 2" xfId="2139"/>
    <cellStyle name="好_行政公检法测算_民生政策最低支出需求_财力性转移支付2010年预算参考数 2 2 2 3" xfId="2140"/>
    <cellStyle name="差_2006年全省财力计算表（中央、决算） 4 2" xfId="2141"/>
    <cellStyle name="Accent6 - 40% 2 4" xfId="2142"/>
    <cellStyle name="差_测算结果_财力性转移支付2010年预算参考数_表一" xfId="2143"/>
    <cellStyle name="Accent6 - 40% 3" xfId="2144"/>
    <cellStyle name="好_7.人员（总表-行政)" xfId="2145"/>
    <cellStyle name="Accent6 - 40% 3 2" xfId="2146"/>
    <cellStyle name="Accent6 - 40% 4" xfId="2147"/>
    <cellStyle name="好_530629_2006年县级财政报表附表 4" xfId="2148"/>
    <cellStyle name="差_20河南 3" xfId="2149"/>
    <cellStyle name="Accent6 - 40% 4 2" xfId="2150"/>
    <cellStyle name="Accent6 - 40% 5" xfId="2151"/>
    <cellStyle name="好_危改资金测算" xfId="2152"/>
    <cellStyle name="Accent6 - 40% 5 2" xfId="2153"/>
    <cellStyle name="好_县市旗测算20080508_不含人员经费系数_财力性转移支付2010年预算参考数 3 2 2" xfId="2154"/>
    <cellStyle name="常规 5 3 2 2" xfId="2155"/>
    <cellStyle name="差_成本差异系数（含人口规模） 2 2 2" xfId="2156"/>
    <cellStyle name="差_1.8-2015年省级国有资本经营预算表（按人大财经委初审意见修改） 3 2" xfId="2157"/>
    <cellStyle name="Accent6 - 40% 6" xfId="2158"/>
    <cellStyle name="差_不含人员经费系数 2 2 2" xfId="2159"/>
    <cellStyle name="差_00省级(打印) 5 2" xfId="2160"/>
    <cellStyle name="Accent6 - 60%" xfId="2161"/>
    <cellStyle name="Accent6 - 60% 2" xfId="2162"/>
    <cellStyle name="好_34青海 4" xfId="2163"/>
    <cellStyle name="差_07临沂 6" xfId="2164"/>
    <cellStyle name="Accent6 - 60% 2 2" xfId="2165"/>
    <cellStyle name="好_附表2：2015年项目库分类汇总 - 汇总各处室 - 发小代1.21" xfId="2166"/>
    <cellStyle name="Accent6 - 60% 2 2 2" xfId="2167"/>
    <cellStyle name="好_文体广播事业(按照总人口测算）—20080416_民生政策最低支出需求_财力性转移支付2010年预算参考数_财政收支2015年预计及2016年代编预算表(债管)" xfId="2168"/>
    <cellStyle name="好_34青海 5" xfId="2169"/>
    <cellStyle name="好_30云南 3 3" xfId="2170"/>
    <cellStyle name="差_安徽 缺口县区测算(地方填报)1_表一" xfId="2171"/>
    <cellStyle name="Accent6 - 60% 2 3" xfId="2172"/>
    <cellStyle name="差_平邑 2 2 2" xfId="2173"/>
    <cellStyle name="Explanatory Text 3" xfId="2174"/>
    <cellStyle name="Accent6 - 60% 2 3 2" xfId="2175"/>
    <cellStyle name="好_34青海 6" xfId="2176"/>
    <cellStyle name="e鯪9Y_x000b_ 3 2" xfId="2177"/>
    <cellStyle name="Accent6 - 60% 2 4" xfId="2178"/>
    <cellStyle name="Accent6 - 60% 3" xfId="2179"/>
    <cellStyle name="好_县区合并测算20080421_不含人员经费系数_财力性转移支付2010年预算参考数 2 5" xfId="2180"/>
    <cellStyle name="常规 43 2 4" xfId="2181"/>
    <cellStyle name="常规 38 2 4" xfId="2182"/>
    <cellStyle name="Accent6 - 60% 3 2" xfId="2183"/>
    <cellStyle name="好_20河南_财力性转移支付2010年预算参考数 6 2" xfId="2184"/>
    <cellStyle name="Accent6 - 60% 4" xfId="2185"/>
    <cellStyle name="好_县区合并测算20080421_不含人员经费系数_财力性转移支付2010年预算参考数 3 5" xfId="2186"/>
    <cellStyle name="差_2006年27重庆_财政收支2015年预计及2016年代编预算表(债管)" xfId="2187"/>
    <cellStyle name="Accent6 - 60% 4 2" xfId="2188"/>
    <cellStyle name="Accent6 - 60% 5" xfId="2189"/>
    <cellStyle name="差_分县成本差异系数_财力性转移支付2010年预算参考数 2 4" xfId="2190"/>
    <cellStyle name="Accent6 - 60% 5 2" xfId="2191"/>
    <cellStyle name="差_20河南_财力性转移支付2010年预算参考数 3 2" xfId="2192"/>
    <cellStyle name="差_20河南_Sheet1" xfId="2193"/>
    <cellStyle name="Accent6 - 60% 6" xfId="2194"/>
    <cellStyle name="常规 9 2 2" xfId="2195"/>
    <cellStyle name="差_县市旗测算-新科目（20080626）_不含人员经费系数 3 2" xfId="2196"/>
    <cellStyle name="差_教育(按照总人口测算）—20080416_不含人员经费系数_财力性转移支付2010年预算参考数_Sheet1" xfId="2197"/>
    <cellStyle name="差_12滨州 2 3 2" xfId="2198"/>
    <cellStyle name="Accent6 10" xfId="2199"/>
    <cellStyle name="常规 9 2 3" xfId="2200"/>
    <cellStyle name="差_00省级(打印)_Sheet1" xfId="2201"/>
    <cellStyle name="Accent6 11" xfId="2202"/>
    <cellStyle name="好_县区合并测算20080423(按照各省比重）_不含人员经费系数 2 4 2" xfId="2203"/>
    <cellStyle name="常规 9 2 4" xfId="2204"/>
    <cellStyle name="差_县区合并测算20080423(按照各省比重）_民生政策最低支出需求_财力性转移支付2010年预算参考数 2 2 2" xfId="2205"/>
    <cellStyle name="差_2014公共预算支出情况表（0827） 2 2 2" xfId="2206"/>
    <cellStyle name="Accent6 12" xfId="2207"/>
    <cellStyle name="好_县区合并测算20080423(按照各省比重）_不含人员经费系数 2 4 3" xfId="2208"/>
    <cellStyle name="常规 9 2 5" xfId="2209"/>
    <cellStyle name="差_核定人数下发表 2 3 2" xfId="2210"/>
    <cellStyle name="Accent6 13" xfId="2211"/>
    <cellStyle name="常规 9 2 6" xfId="2212"/>
    <cellStyle name="Title 2 3 2" xfId="2213"/>
    <cellStyle name="Accent6 14" xfId="2214"/>
    <cellStyle name="常规 9 2 7" xfId="2215"/>
    <cellStyle name="差_2008年预计支出与2007年对比 3 2" xfId="2216"/>
    <cellStyle name="Accent6 15" xfId="2217"/>
    <cellStyle name="好_缺口县区测算（11.13）_财力性转移支付2010年预算参考数 8 2" xfId="2218"/>
    <cellStyle name="常规_2014年预算草案（校对后）" xfId="2219"/>
    <cellStyle name="差_分县成本差异系数_财力性转移支付2010年预算参考数 2" xfId="2220"/>
    <cellStyle name="差_2007一般预算支出口径剔除表 4 2" xfId="2221"/>
    <cellStyle name="Accent6 16" xfId="2222"/>
    <cellStyle name="好_县区合并测算20080421_不含人员经费系数 2 2 2" xfId="2223"/>
    <cellStyle name="常规 3 3 2 2 2" xfId="2224"/>
    <cellStyle name="差_分县成本差异系数_财力性转移支付2010年预算参考数 3" xfId="2225"/>
    <cellStyle name="Accent6 17" xfId="2226"/>
    <cellStyle name="好_县区合并测算20080421_不含人员经费系数 2 2 3" xfId="2227"/>
    <cellStyle name="差_分县成本差异系数_财力性转移支付2010年预算参考数 4" xfId="2228"/>
    <cellStyle name="Accent6 18" xfId="2229"/>
    <cellStyle name="好_县市旗测算-新科目（20080626）_财力性转移支付2010年预算参考数 3" xfId="2230"/>
    <cellStyle name="Accent6 2" xfId="2231"/>
    <cellStyle name="好_县市旗测算-新科目（20080626）_财力性转移支付2010年预算参考数 3 2" xfId="2232"/>
    <cellStyle name="好_市辖区测算-新科目（20080626）_县市旗测算-新科目（含人口规模效应）_财力性转移支付2010年预算参考数" xfId="2233"/>
    <cellStyle name="差_行政公检法测算_民生政策最低支出需求 4" xfId="2234"/>
    <cellStyle name="Accent6 2 2" xfId="2235"/>
    <cellStyle name="好_县市旗测算-新科目（20080626）_财力性转移支付2010年预算参考数 3 2 2" xfId="2236"/>
    <cellStyle name="好_市辖区测算-新科目（20080626）_县市旗测算-新科目（含人口规模效应）_财力性转移支付2010年预算参考数 2" xfId="2237"/>
    <cellStyle name="差_行政公检法测算_民生政策最低支出需求 4 2" xfId="2238"/>
    <cellStyle name="Accent6 2 2 2" xfId="2239"/>
    <cellStyle name="好_县市旗测算-新科目（20080626）_财力性转移支付2010年预算参考数 3 3" xfId="2240"/>
    <cellStyle name="差_行政公检法测算_民生政策最低支出需求 5" xfId="2241"/>
    <cellStyle name="Accent6 2 3" xfId="2242"/>
    <cellStyle name="差_行政公检法测算_民生政策最低支出需求 5 2" xfId="2243"/>
    <cellStyle name="差_县市旗测算-新科目（20080627）_不含人员经费系数_财力性转移支付2010年预算参考数 6" xfId="2244"/>
    <cellStyle name="Accent6 2 3 2" xfId="2245"/>
    <cellStyle name="好_县市旗测算-新科目（20080626）_财力性转移支付2010年预算参考数 4" xfId="2246"/>
    <cellStyle name="Accent6 3" xfId="2247"/>
    <cellStyle name="好_县市旗测算20080508_不含人员经费系数_财力性转移支付2010年预算参考数" xfId="2248"/>
    <cellStyle name="常规 5" xfId="2249"/>
    <cellStyle name="差_自行调整差异系数顺序 3" xfId="2250"/>
    <cellStyle name="差_34青海_财力性转移支付2010年预算参考数" xfId="2251"/>
    <cellStyle name="Accent6 3 2" xfId="2252"/>
    <cellStyle name="Accent6 3 3" xfId="2253"/>
    <cellStyle name="好_县市旗测算-新科目（20080626）_财力性转移支付2010年预算参考数 5" xfId="2254"/>
    <cellStyle name="Accent6 4" xfId="2255"/>
    <cellStyle name="好_34青海_财力性转移支付2010年预算参考数 6" xfId="2256"/>
    <cellStyle name="差_1.8-2015年省级国有资本经营预算表（按人大财经委初审意见修改）_（南澳县）财政收支2015年预计及2016年代编预算表" xfId="2257"/>
    <cellStyle name="Accent6 4 2" xfId="2258"/>
    <cellStyle name="好_县市旗测算-新科目（20080626）_财力性转移支付2010年预算参考数 6" xfId="2259"/>
    <cellStyle name="Accent6 5" xfId="2260"/>
    <cellStyle name="好_县市旗测算-新科目（20080626）_财力性转移支付2010年预算参考数 6 2" xfId="2261"/>
    <cellStyle name="差_分县成本差异系数_民生政策最低支出需求_财力性转移支付2010年预算参考数_Sheet1" xfId="2262"/>
    <cellStyle name="Accent6 5 2" xfId="2263"/>
    <cellStyle name="好_县市旗测算-新科目（20080626）_财力性转移支付2010年预算参考数 7" xfId="2264"/>
    <cellStyle name="好_危改资金测算_财力性转移支付2010年预算参考数 2 4 3" xfId="2265"/>
    <cellStyle name="差_2006年全省财力计算表（中央、决算）" xfId="2266"/>
    <cellStyle name="Accent6 6" xfId="2267"/>
    <cellStyle name="差_汇总表4 5" xfId="2268"/>
    <cellStyle name="差_2006年全省财力计算表（中央、决算） 2" xfId="2269"/>
    <cellStyle name="Accent6 6 2" xfId="2270"/>
    <cellStyle name="好_县市旗测算-新科目（20080626）_财力性转移支付2010年预算参考数 8" xfId="2271"/>
    <cellStyle name="Accent6 7" xfId="2272"/>
    <cellStyle name="好_县市旗测算-新科目（20080626）_财力性转移支付2010年预算参考数 8 2" xfId="2273"/>
    <cellStyle name="常规 7 2 2 2 2 2" xfId="2274"/>
    <cellStyle name="差_总人口_财力性转移支付2010年预算参考数 4" xfId="2275"/>
    <cellStyle name="Warning Text 2 4" xfId="2276"/>
    <cellStyle name="Accent6 7 2" xfId="2277"/>
    <cellStyle name="好_县市旗测算-新科目（20080626）_财力性转移支付2010年预算参考数 9" xfId="2278"/>
    <cellStyle name="Accent6 8" xfId="2279"/>
    <cellStyle name="差_行政（人员）_民生政策最低支出需求_财力性转移支付2010年预算参考数 6" xfId="2280"/>
    <cellStyle name="差_附表_财力性转移支付2010年预算参考数 2 3" xfId="2281"/>
    <cellStyle name="差_1.8-2015年省级国有资本经营预算表（按人大财经委初审意见修改）_第三次上报潮南财政收支2015年预计及2016年代编预算表" xfId="2282"/>
    <cellStyle name="Accent6 8 2" xfId="2283"/>
    <cellStyle name="Accent6 9" xfId="2284"/>
    <cellStyle name="好_文体广播事业(按照总人口测算）—20080416_县市旗测算-新科目（含人口规模效应）_财力性转移支付2010年预算参考数 2 2 5" xfId="2285"/>
    <cellStyle name="差_分县成本差异系数_不含人员经费系数 6" xfId="2286"/>
    <cellStyle name="差_不含人员经费系数_财力性转移支付2010年预算参考数_Sheet1" xfId="2287"/>
    <cellStyle name="Accent6 9 2" xfId="2288"/>
    <cellStyle name="Accent6_2006年33甘肃" xfId="2289"/>
    <cellStyle name="差_00省级(打印) 2 2 2" xfId="2290"/>
    <cellStyle name="Bad" xfId="2291"/>
    <cellStyle name="常规 135 2 4" xfId="2292"/>
    <cellStyle name="差_附表_财力性转移支付2010年预算参考数 4 2" xfId="2293"/>
    <cellStyle name="Bad 2 2" xfId="2294"/>
    <cellStyle name="差_核定人数对比_表一" xfId="2295"/>
    <cellStyle name="Bad 2 2 2" xfId="2296"/>
    <cellStyle name="Bad 2 3" xfId="2297"/>
    <cellStyle name="Bad 2 3 2" xfId="2298"/>
    <cellStyle name="表标题 2 2 2" xfId="2299"/>
    <cellStyle name="Bad 2 4" xfId="2300"/>
    <cellStyle name="好_缺口县区测算(财政部标准)_财力性转移支付2010年预算参考数 2 3 2" xfId="2301"/>
    <cellStyle name="差_教育(按照总人口测算）—20080416_民生政策最低支出需求_财力性转移支付2010年预算参考数_财政收支2015年预计及2016年代编预算表(债管)" xfId="2302"/>
    <cellStyle name="差_附表_财力性转移支付2010年预算参考数 5" xfId="2303"/>
    <cellStyle name="Bad 3" xfId="2304"/>
    <cellStyle name="好_云南省2008年转移支付测算——州市本级考核部分及政策性测算_财力性转移支付2010年预算参考数_Sheet1" xfId="2305"/>
    <cellStyle name="好_缺口县区测算(财政部标准)_财力性转移支付2010年预算参考数 2 3 2 2" xfId="2306"/>
    <cellStyle name="差_县区合并测算20080421_民生政策最低支出需求 2 2" xfId="2307"/>
    <cellStyle name="差_附表_财力性转移支付2010年预算参考数 5 2" xfId="2308"/>
    <cellStyle name="Input 17" xfId="2309"/>
    <cellStyle name="Bad 3 2" xfId="2310"/>
    <cellStyle name="好_缺口县区测算(财政部标准)_财力性转移支付2010年预算参考数 2 3 3" xfId="2311"/>
    <cellStyle name="差_附表_财力性转移支付2010年预算参考数 6" xfId="2312"/>
    <cellStyle name="Bad 4" xfId="2313"/>
    <cellStyle name="好_卫生(按照总人口测算）—20080416_不含人员经费系数_财力性转移支付2010年预算参考数 7" xfId="2314"/>
    <cellStyle name="好_2013年中央公共预算收支调整表（20140110国库司提供） 2 5" xfId="2315"/>
    <cellStyle name="Bad 4 2" xfId="2316"/>
    <cellStyle name="Bad 5 2" xfId="2317"/>
    <cellStyle name="好_缺口县区测算(财政部标准)_财力性转移支付2010年预算参考数 2 3 5" xfId="2318"/>
    <cellStyle name="Bad 6" xfId="2319"/>
    <cellStyle name="好_缺口县区测算(按2007支出增长25%测算)" xfId="2320"/>
    <cellStyle name="差_M01-2(州市补助收入) 2 3 2" xfId="2321"/>
    <cellStyle name="Warning Text 2 2" xfId="2322"/>
    <cellStyle name="Calc Currency (0)" xfId="2323"/>
    <cellStyle name="好_行政（人员）_财力性转移支付2010年预算参考数 2 3" xfId="2324"/>
    <cellStyle name="Calculation" xfId="2325"/>
    <cellStyle name="好_行政（人员）_财力性转移支付2010年预算参考数 2 3 2" xfId="2326"/>
    <cellStyle name="差_市辖区测算-新科目（20080626）_表一" xfId="2327"/>
    <cellStyle name="差_27重庆" xfId="2328"/>
    <cellStyle name="Calculation 2" xfId="2329"/>
    <cellStyle name="好_行政（人员）_财力性转移支付2010年预算参考数 2 3 2 2" xfId="2330"/>
    <cellStyle name="好_教育(按照总人口测算）—20080416_民生政策最低支出需求_表一" xfId="2331"/>
    <cellStyle name="差_27重庆 2" xfId="2332"/>
    <cellStyle name="Calculation 2 2" xfId="2333"/>
    <cellStyle name="差_山东省民生支出标准_财力性转移支付2010年预算参考数" xfId="2334"/>
    <cellStyle name="差_27重庆 2 2" xfId="2335"/>
    <cellStyle name="Calculation 2 2 2" xfId="2336"/>
    <cellStyle name="好_行政（人员）_财力性转移支付2010年预算参考数 2 3 2 3" xfId="2337"/>
    <cellStyle name="差_27重庆 3" xfId="2338"/>
    <cellStyle name="Calculation 2 3" xfId="2339"/>
    <cellStyle name="差_缺口县区测算（11.13） 2 2" xfId="2340"/>
    <cellStyle name="差_27重庆 3 2" xfId="2341"/>
    <cellStyle name="Input_(12.19)江门市报送(补充表六)" xfId="2342"/>
    <cellStyle name="Calculation 2 3 2" xfId="2343"/>
    <cellStyle name="好_行政公检法测算_县市旗测算-新科目（含人口规模效应） 2 3 4" xfId="2344"/>
    <cellStyle name="好_行政（人员）_财力性转移支付2010年预算参考数 2 3 3" xfId="2345"/>
    <cellStyle name="差_安徽 缺口县区测算(地方填报)1_财力性转移支付2010年预算参考数 2 2" xfId="2346"/>
    <cellStyle name="Calculation 3" xfId="2347"/>
    <cellStyle name="差_安徽 缺口县区测算(地方填报)1_财力性转移支付2010年预算参考数 2 2 2" xfId="2348"/>
    <cellStyle name="Calculation 3 2" xfId="2349"/>
    <cellStyle name="好_行政公检法测算_县市旗测算-新科目（含人口规模效应） 2 3 5" xfId="2350"/>
    <cellStyle name="好_行政（人员）_财力性转移支付2010年预算参考数 2 3 4" xfId="2351"/>
    <cellStyle name="差_安徽 缺口县区测算(地方填报)1_财力性转移支付2010年预算参考数 2 3" xfId="2352"/>
    <cellStyle name="Calculation 4" xfId="2353"/>
    <cellStyle name="差_安徽 缺口县区测算(地方填报)1_财力性转移支付2010年预算参考数 2 3 2" xfId="2354"/>
    <cellStyle name="Calculation 4 2" xfId="2355"/>
    <cellStyle name="好_行政（人员）_财力性转移支付2010年预算参考数 2 3 5" xfId="2356"/>
    <cellStyle name="好_成本差异系数_财力性转移支付2010年预算参考数 3 2" xfId="2357"/>
    <cellStyle name="好_2013年红本 2 2" xfId="2358"/>
    <cellStyle name="差_行政(燃修费)_财力性转移支付2010年预算参考数_财政收支2015年预计及2016年代编预算表(债管)" xfId="2359"/>
    <cellStyle name="差_安徽 缺口县区测算(地方填报)1_财力性转移支付2010年预算参考数 2 4" xfId="2360"/>
    <cellStyle name="Calculation 5" xfId="2361"/>
    <cellStyle name="Calculation 5 2" xfId="2362"/>
    <cellStyle name="好_成本差异系数_财力性转移支付2010年预算参考数 3 3" xfId="2363"/>
    <cellStyle name="好_2013年红本 2 3" xfId="2364"/>
    <cellStyle name="差_核定人数下发表_财力性转移支付2010年预算参考数 2 2" xfId="2365"/>
    <cellStyle name="差_2008年全省汇总收支计算表_财力性转移支付2010年预算参考数 2 2 2" xfId="2366"/>
    <cellStyle name="Calculation 6" xfId="2367"/>
    <cellStyle name="差_重点民生支出需求测算表社保（农村低保）081112_财政收支2015年预计及2016年代编预算表(债管)" xfId="2368"/>
    <cellStyle name="差_分县成本差异系数_不含人员经费系数_财力性转移支付2010年预算参考数 5" xfId="2369"/>
    <cellStyle name="Check Cell" xfId="2370"/>
    <cellStyle name="好_县市旗测算20080508_县市旗测算-新科目（含人口规模效应） 2 6" xfId="2371"/>
    <cellStyle name="好_县区合并测算20080423(按照各省比重）_不含人员经费系数_财政收支2015年预计及2016年代编预算表(债管)" xfId="2372"/>
    <cellStyle name="好_县区合并测算20080421_民生政策最低支出需求 3 2" xfId="2373"/>
    <cellStyle name="好_缺口县区测算_财力性转移支付2010年预算参考数 2 3 3" xfId="2374"/>
    <cellStyle name="差_分县成本差异系数_不含人员经费系数_财力性转移支付2010年预算参考数 5 2" xfId="2375"/>
    <cellStyle name="差_2014调整事项 2 3" xfId="2376"/>
    <cellStyle name="差_12滨州_财力性转移支付2010年预算参考数 6" xfId="2377"/>
    <cellStyle name="Check Cell 2" xfId="2378"/>
    <cellStyle name="好_县区合并测算20080421_民生政策最低支出需求 3 2 2" xfId="2379"/>
    <cellStyle name="好_农林水和城市维护标准支出20080505－县区合计 3 3" xfId="2380"/>
    <cellStyle name="好_附表2：2015年项目库分类汇总 - 汇总各处室 - 发小代1.29" xfId="2381"/>
    <cellStyle name="差_2014调整事项 2 3 2" xfId="2382"/>
    <cellStyle name="Check Cell 2 2" xfId="2383"/>
    <cellStyle name="好_农林水和城市维护标准支出20080505－县区合计 3 4" xfId="2384"/>
    <cellStyle name="差_530623_2006年县级财政报表附表" xfId="2385"/>
    <cellStyle name="Check Cell 2 3" xfId="2386"/>
    <cellStyle name="好_农林水和城市维护标准支出20080505－县区合计 3 5" xfId="2387"/>
    <cellStyle name="Check Cell 2 4" xfId="2388"/>
    <cellStyle name="好_县区合并测算20080421_民生政策最低支出需求 3 3" xfId="2389"/>
    <cellStyle name="好_市辖区测算-新科目（20080626）_县市旗测算-新科目（含人口规模效应）_财政收支2015年预计及2016年代编预算表(债管)" xfId="2390"/>
    <cellStyle name="好_缺口县区测算_财力性转移支付2010年预算参考数 2 3 4" xfId="2391"/>
    <cellStyle name="差_2014调整事项 2 4" xfId="2392"/>
    <cellStyle name="Check Cell 3" xfId="2393"/>
    <cellStyle name="好_县市旗测算20080508_财力性转移支付2010年预算参考数 2 4" xfId="2394"/>
    <cellStyle name="差_卫生(按照总人口测算）—20080416_民生政策最低支出需求_表一" xfId="2395"/>
    <cellStyle name="差_核定人数对比_财力性转移支付2010年预算参考数_Sheet1" xfId="2396"/>
    <cellStyle name="差_27重庆_财力性转移支付2010年预算参考数 6" xfId="2397"/>
    <cellStyle name="Check Cell 3 2" xfId="2398"/>
    <cellStyle name="好_缺口县区测算_财力性转移支付2010年预算参考数 2 3 5" xfId="2399"/>
    <cellStyle name="Check Cell 4" xfId="2400"/>
    <cellStyle name="好_行政（人员）_县市旗测算-新科目（含人口规模效应）_财力性转移支付2010年预算参考数 7" xfId="2401"/>
    <cellStyle name="好_县市旗测算20080508_财力性转移支付2010年预算参考数 3 4" xfId="2402"/>
    <cellStyle name="Check Cell 4 2" xfId="2403"/>
    <cellStyle name="Check Cell 5" xfId="2404"/>
    <cellStyle name="Check Cell 5 2" xfId="2405"/>
    <cellStyle name="Check Cell 6" xfId="2406"/>
    <cellStyle name="Comma [0]" xfId="2407"/>
    <cellStyle name="好_2015年专项资金清理整合意见 3" xfId="2408"/>
    <cellStyle name="差_33甘肃 5" xfId="2409"/>
    <cellStyle name="Comma [0] 2" xfId="2410"/>
    <cellStyle name="통화_BOILER-CO1" xfId="2411"/>
    <cellStyle name="好_文体广播事业(按照总人口测算）—20080416_县市旗测算-新科目（含人口规模效应）_财力性转移支付2010年预算参考数 2 2 3" xfId="2412"/>
    <cellStyle name="差_分县成本差异系数_不含人员经费系数 4" xfId="2413"/>
    <cellStyle name="差_22湖南_财力性转移支付2010年预算参考数_表一" xfId="2414"/>
    <cellStyle name="Warning Text 4 2" xfId="2415"/>
    <cellStyle name="comma zerodec" xfId="2416"/>
    <cellStyle name="Comma_1995" xfId="2417"/>
    <cellStyle name="好_行政公检法测算_县市旗测算-新科目（含人口规模效应）_财力性转移支付2010年预算参考数 8 2" xfId="2418"/>
    <cellStyle name="好_其他部门(按照总人口测算）—20080416_县市旗测算-新科目（含人口规模效应）_财力性转移支付2010年预算参考数 2 3 3" xfId="2419"/>
    <cellStyle name="差_教育(按照总人口测算）—20080416_财力性转移支付2010年预算参考数 2 3 2" xfId="2420"/>
    <cellStyle name="差_2008年预计支出与2007年对比 2 4" xfId="2421"/>
    <cellStyle name="Currency [0]" xfId="2422"/>
    <cellStyle name="差_河南 缺口县区测算(地方填报白)" xfId="2423"/>
    <cellStyle name="差_27重庆_财力性转移支付2010年预算参考数 3 2" xfId="2424"/>
    <cellStyle name="Currency_1995" xfId="2425"/>
    <cellStyle name="好_行政公检法测算_民生政策最低支出需求_财力性转移支付2010年预算参考数 5" xfId="2426"/>
    <cellStyle name="Currency1" xfId="2427"/>
    <cellStyle name="好_人员工资和公用经费_财力性转移支付2010年预算参考数 3 4" xfId="2428"/>
    <cellStyle name="好_分析缺口率 2 3 3" xfId="2429"/>
    <cellStyle name="差_行政公检法测算_不含人员经费系数_财力性转移支付2010年预算参考数 3" xfId="2430"/>
    <cellStyle name="差_其他部门(按照总人口测算）—20080416_不含人员经费系数_Sheet1" xfId="2431"/>
    <cellStyle name="差_河南 缺口县区测算(地方填报)_财政收支2015年预计及2016年代编预算表(债管)" xfId="2432"/>
    <cellStyle name="Date" xfId="2433"/>
    <cellStyle name="好_卫生(按照总人口测算）—20080416_民生政策最低支出需求_财力性转移支付2010年预算参考数 3 5" xfId="2434"/>
    <cellStyle name="好_教育(按照总人口测算）—20080416 2 2 2 2" xfId="2435"/>
    <cellStyle name="差_1.8-2015年省级国有资本经营预算表（按人大财经委初审意见修改）" xfId="2436"/>
    <cellStyle name="Dollar (zero dec)" xfId="2437"/>
    <cellStyle name="Explanatory Text 2 2" xfId="2438"/>
    <cellStyle name="Explanatory Text 2 2 2" xfId="2439"/>
    <cellStyle name="差_分析缺口率_财力性转移支付2010年预算参考数 2 2 2" xfId="2440"/>
    <cellStyle name="Explanatory Text 2 3" xfId="2441"/>
    <cellStyle name="Explanatory Text 2 3 2" xfId="2442"/>
    <cellStyle name="Explanatory Text 2 4" xfId="2443"/>
    <cellStyle name="差_文体广播事业(按照总人口测算）—20080416 2 3" xfId="2444"/>
    <cellStyle name="差_核定人数下发表" xfId="2445"/>
    <cellStyle name="Explanatory Text 3 2" xfId="2446"/>
    <cellStyle name="Explanatory Text 4" xfId="2447"/>
    <cellStyle name="Explanatory Text 4 2" xfId="2448"/>
    <cellStyle name="Explanatory Text 5" xfId="2449"/>
    <cellStyle name="差_33甘肃 2 3" xfId="2450"/>
    <cellStyle name="Explanatory Text 5 2" xfId="2451"/>
    <cellStyle name="Explanatory Text 6" xfId="2452"/>
    <cellStyle name="好_重大支出测算 4" xfId="2453"/>
    <cellStyle name="好_云南省2008年转移支付测算——州市本级考核部分及政策性测算_财力性转移支付2010年预算参考数 4" xfId="2454"/>
    <cellStyle name="差_2007一般预算支出口径剔除表_财力性转移支付2010年预算参考数 2 4" xfId="2455"/>
    <cellStyle name="e鯪9Y_x000b_ 2" xfId="2456"/>
    <cellStyle name="差_成本差异系数_Sheet1" xfId="2457"/>
    <cellStyle name="差_测算结果_财力性转移支付2010年预算参考数 3" xfId="2458"/>
    <cellStyle name="e鯪9Y_x000b_ 2 2" xfId="2459"/>
    <cellStyle name="好_同德 2 2 4" xfId="2460"/>
    <cellStyle name="好_市辖区测算20080510_县市旗测算-新科目（含人口规模效应） 8" xfId="2461"/>
    <cellStyle name="差_测算结果_财力性转移支付2010年预算参考数 3 2" xfId="2462"/>
    <cellStyle name="e鯪9Y_x000b_ 2 2 2" xfId="2463"/>
    <cellStyle name="好_市辖区测算20080510_县市旗测算-新科目（含人口规模效应） 8 2" xfId="2464"/>
    <cellStyle name="差_成本差异系数 2 3" xfId="2465"/>
    <cellStyle name="e鯪9Y_x000b_ 2 2 2 2" xfId="2466"/>
    <cellStyle name="好_同德 2 2 5" xfId="2467"/>
    <cellStyle name="好_市辖区测算20080510_县市旗测算-新科目（含人口规模效应） 9" xfId="2468"/>
    <cellStyle name="e鯪9Y_x000b_ 2 2 3" xfId="2469"/>
    <cellStyle name="e鯪9Y_x000b_ 2 2 3 2" xfId="2470"/>
    <cellStyle name="e鯪9Y_x000b_ 2 2 4" xfId="2471"/>
    <cellStyle name="e鯪9Y_x000b_ 2 2 5" xfId="2472"/>
    <cellStyle name="好_缺口县区测算(按核定人数) 3 2 3" xfId="2473"/>
    <cellStyle name="常规 22 2 2 3 3" xfId="2474"/>
    <cellStyle name="常规 17 2 2 3 3" xfId="2475"/>
    <cellStyle name="差_测算结果_财力性转移支付2010年预算参考数 4" xfId="2476"/>
    <cellStyle name="差_2006年22湖南_财力性转移支付2010年预算参考数 2 2" xfId="2477"/>
    <cellStyle name="差_0605石屏县_财政收支2015年预计及2016年代编预算表(债管)" xfId="2478"/>
    <cellStyle name="e鯪9Y_x000b_ 2 3" xfId="2479"/>
    <cellStyle name="好_同德 2 3 4" xfId="2480"/>
    <cellStyle name="好_人员工资和公用经费_Sheet1" xfId="2481"/>
    <cellStyle name="差_测算结果_财力性转移支付2010年预算参考数 4 2" xfId="2482"/>
    <cellStyle name="差_22湖南 2 4" xfId="2483"/>
    <cellStyle name="差_2006年22湖南_财力性转移支付2010年预算参考数 2 2 2" xfId="2484"/>
    <cellStyle name="e鯪9Y_x000b_ 2 3 2" xfId="2485"/>
    <cellStyle name="好_同德 2 3 5" xfId="2486"/>
    <cellStyle name="e鯪9Y_x000b_ 2 3 3" xfId="2487"/>
    <cellStyle name="好_重大支出测算 5" xfId="2488"/>
    <cellStyle name="差_核定人数对比_财力性转移支付2010年预算参考数 4 2" xfId="2489"/>
    <cellStyle name="e鯪9Y_x000b_ 3" xfId="2490"/>
    <cellStyle name="差_汇总表 2 3" xfId="2491"/>
    <cellStyle name="差_2008年支出调整_财政收支2015年预计及2016年代编预算表(债管)" xfId="2492"/>
    <cellStyle name="e鯪9Y_x000b_ 3 2 2" xfId="2493"/>
    <cellStyle name="差_汇总表 2 4" xfId="2494"/>
    <cellStyle name="e鯪9Y_x000b_ 3 2 3" xfId="2495"/>
    <cellStyle name="好_34青海 7" xfId="2496"/>
    <cellStyle name="差_2006年22湖南_财力性转移支付2010年预算参考数 3 2" xfId="2497"/>
    <cellStyle name="e鯪9Y_x000b_ 3 3" xfId="2498"/>
    <cellStyle name="e鯪9Y_x000b_ 3 3 3" xfId="2499"/>
    <cellStyle name="好_重大支出测算 6" xfId="2500"/>
    <cellStyle name="e鯪9Y_x000b_ 4" xfId="2501"/>
    <cellStyle name="e鯪9Y_x000b_ 4 2" xfId="2502"/>
    <cellStyle name="好_县区合并测算20080421_不含人员经费系数_财力性转移支付2010年预算参考数 2 8" xfId="2503"/>
    <cellStyle name="差_2006年22湖南_财力性转移支付2010年预算参考数 4 2" xfId="2504"/>
    <cellStyle name="e鯪9Y_x000b_ 4 3" xfId="2505"/>
    <cellStyle name="e鯪9Y_x000b_ 5" xfId="2506"/>
    <cellStyle name="好_转移支付 2 3 4" xfId="2507"/>
    <cellStyle name="好_云南省2008年转移支付测算——州市本级考核部分及政策性测算_财力性转移支付2010年预算参考数 8" xfId="2508"/>
    <cellStyle name="差_30云南_1_表一" xfId="2509"/>
    <cellStyle name="e鯪9Y_x000b_ 6" xfId="2510"/>
    <cellStyle name="e鯪9Y_x000b_ 6 2" xfId="2511"/>
    <cellStyle name="e鯪9Y_x000b_ 7" xfId="2512"/>
    <cellStyle name="e鯪9Y_x000b_ 7 2" xfId="2513"/>
    <cellStyle name="百分比 10" xfId="2514"/>
    <cellStyle name="e鯪9Y_x000b_ 8" xfId="2515"/>
    <cellStyle name="好_青海 缺口县区测算(地方填报)_财力性转移支付2010年预算参考数 2 4 2" xfId="2516"/>
    <cellStyle name="常规 21 2 2 4" xfId="2517"/>
    <cellStyle name="差_2006年27重庆_财力性转移支付2010年预算参考数 2" xfId="2518"/>
    <cellStyle name="e鯪9Y_x000b__(12.19)江门市报送(补充表六)" xfId="2519"/>
    <cellStyle name="常规 10" xfId="2520"/>
    <cellStyle name="Good" xfId="2521"/>
    <cellStyle name="Good 2" xfId="2522"/>
    <cellStyle name="好_缺口县区测算（11.13） 3 5" xfId="2523"/>
    <cellStyle name="差_2006年34青海_财力性转移支付2010年预算参考数 4" xfId="2524"/>
    <cellStyle name="Good 2 2" xfId="2525"/>
    <cellStyle name="常规 20 2 2 3 2" xfId="2526"/>
    <cellStyle name="常规 15 2 2 3 2" xfId="2527"/>
    <cellStyle name="差_文体广播事业(按照总人口测算）—20080416_不含人员经费系数_财力性转移支付2010年预算参考数 2 3 2" xfId="2528"/>
    <cellStyle name="差_2006年34青海_财力性转移支付2010年预算参考数 6" xfId="2529"/>
    <cellStyle name="差_00省级(打印) 2" xfId="2530"/>
    <cellStyle name="Good 2 4" xfId="2531"/>
    <cellStyle name="Good 3" xfId="2532"/>
    <cellStyle name="Good 3 2" xfId="2533"/>
    <cellStyle name="Good 4" xfId="2534"/>
    <cellStyle name="好_人员工资和公用经费_财力性转移支付2010年预算参考数 3 2 3" xfId="2535"/>
    <cellStyle name="Good 4 2" xfId="2536"/>
    <cellStyle name="好_县区合并测算20080421_县市旗测算-新科目（含人口规模效应） 3 2" xfId="2537"/>
    <cellStyle name="常规 2 2 7 2 3 2" xfId="2538"/>
    <cellStyle name="差_汇总表 5 2" xfId="2539"/>
    <cellStyle name="Good 5" xfId="2540"/>
    <cellStyle name="好_2013年中央公共预算收支调整表（20140110国库司提供） 6" xfId="2541"/>
    <cellStyle name="差_行政公检法测算_不含人员经费系数_财力性转移支付2010年预算参考数 2 3" xfId="2542"/>
    <cellStyle name="差_11大理_财力性转移支付2010年预算参考数 4" xfId="2543"/>
    <cellStyle name="Good 5 2" xfId="2544"/>
    <cellStyle name="Grey" xfId="2545"/>
    <cellStyle name="千位分隔 13" xfId="2546"/>
    <cellStyle name="差_行政公检法测算_县市旗测算-新科目（含人口规模效应） 2 2" xfId="2547"/>
    <cellStyle name="Header1" xfId="2548"/>
    <cellStyle name="千位分隔 14" xfId="2549"/>
    <cellStyle name="差_行政公检法测算_县市旗测算-新科目（含人口规模效应） 2 3" xfId="2550"/>
    <cellStyle name="Header2" xfId="2551"/>
    <cellStyle name="常规 123 3" xfId="2552"/>
    <cellStyle name="常规 118 3" xfId="2553"/>
    <cellStyle name="Heading 1" xfId="2554"/>
    <cellStyle name="Heading 1 2" xfId="2555"/>
    <cellStyle name="好_缺口县区测算(财政部标准) 2 3 2 3" xfId="2556"/>
    <cellStyle name="Heading 1 2 2" xfId="2557"/>
    <cellStyle name="差_行政(燃修费)_县市旗测算-新科目（含人口规模效应）_财力性转移支付2010年预算参考数 5" xfId="2558"/>
    <cellStyle name="Heading 1 2 2 2" xfId="2559"/>
    <cellStyle name="差_检验表_财政收支2015年预计及2016年代编预算表(债管)" xfId="2560"/>
    <cellStyle name="差_05潍坊 3 2" xfId="2561"/>
    <cellStyle name="Heading 1 2 3" xfId="2562"/>
    <cellStyle name="Heading 1 2 3 2" xfId="2563"/>
    <cellStyle name="差_附表2：2015年项目库分类汇总 - 汇总各处室 - 发小代1.29 2 2" xfId="2564"/>
    <cellStyle name="Heading 1 2 4" xfId="2565"/>
    <cellStyle name="好_市辖区测算-新科目（20080626）_县市旗测算-新科目（含人口规模效应）_财力性转移支付2010年预算参考数 2 2 4" xfId="2566"/>
    <cellStyle name="差_2008年一般预算支出预计" xfId="2567"/>
    <cellStyle name="差_09黑龙江_财政收支2015年预计及2016年代编预算表(债管)" xfId="2568"/>
    <cellStyle name="Heading 1 3" xfId="2569"/>
    <cellStyle name="差_2008年一般预算支出预计 2" xfId="2570"/>
    <cellStyle name="Heading 1 3 2" xfId="2571"/>
    <cellStyle name="Heading 1 4" xfId="2572"/>
    <cellStyle name="Heading 1 4 2" xfId="2573"/>
    <cellStyle name="好_测算结果_财力性转移支付2010年预算参考数 2 7" xfId="2574"/>
    <cellStyle name="差_县区合并测算20080423(按照各省比重） 2 4" xfId="2575"/>
    <cellStyle name="差_34青海_1 3 2" xfId="2576"/>
    <cellStyle name="Heading 1 5" xfId="2577"/>
    <cellStyle name="Heading 1 5 2" xfId="2578"/>
    <cellStyle name="Heading 1 6" xfId="2579"/>
    <cellStyle name="Heading 2" xfId="2580"/>
    <cellStyle name="差_不含人员经费系数 6" xfId="2581"/>
    <cellStyle name="Heading 2 2 2 2" xfId="2582"/>
    <cellStyle name="差_34青海 2" xfId="2583"/>
    <cellStyle name="差_2008年全省汇总收支计算表_财力性转移支付2010年预算参考数" xfId="2584"/>
    <cellStyle name="Heading 2 2 3" xfId="2585"/>
    <cellStyle name="差_文体广播事业(按照总人口测算）—20080416_县市旗测算-新科目（含人口规模效应）_财力性转移支付2010年预算参考数 6" xfId="2586"/>
    <cellStyle name="差_核定人数下发表_财力性转移支付2010年预算参考数" xfId="2587"/>
    <cellStyle name="差_34青海 2 2" xfId="2588"/>
    <cellStyle name="差_2008年全省汇总收支计算表_财力性转移支付2010年预算参考数 2" xfId="2589"/>
    <cellStyle name="Heading 2 2 3 2" xfId="2590"/>
    <cellStyle name="差_34青海 3" xfId="2591"/>
    <cellStyle name="Heading 2 2 4" xfId="2592"/>
    <cellStyle name="好_一般预算支出口径剔除表 2 6" xfId="2593"/>
    <cellStyle name="Heading 2 3 2" xfId="2594"/>
    <cellStyle name="差_汇总表4_财政收支2015年预计及2016年代编预算表(债管)" xfId="2595"/>
    <cellStyle name="Heading 2 4 2" xfId="2596"/>
    <cellStyle name="差_县市旗测算-新科目（20080627）_不含人员经费系数_财力性转移支付2010年预算参考数 2 4" xfId="2597"/>
    <cellStyle name="差_市辖区测算-新科目（20080626）_县市旗测算-新科目（含人口规模效应）_财力性转移支付2010年预算参考数 6" xfId="2598"/>
    <cellStyle name="差_34青海_1 4 2" xfId="2599"/>
    <cellStyle name="百分比 3 2 2 2 2" xfId="2600"/>
    <cellStyle name="Heading 2 5" xfId="2601"/>
    <cellStyle name="好_28四川_财力性转移支付2010年预算参考数_表一" xfId="2602"/>
    <cellStyle name="Heading 2 5 2" xfId="2603"/>
    <cellStyle name="百分比 3 2 2 2 3" xfId="2604"/>
    <cellStyle name="Heading 2 6" xfId="2605"/>
    <cellStyle name="Heading 3" xfId="2606"/>
    <cellStyle name="Heading 3 2" xfId="2607"/>
    <cellStyle name="差_农林水和城市维护标准支出20080505－县区合计_财力性转移支付2010年预算参考数 2 4" xfId="2608"/>
    <cellStyle name="Heading 3 2 2" xfId="2609"/>
    <cellStyle name="好_教育(按照总人口测算）—20080416_不含人员经费系数 3 3" xfId="2610"/>
    <cellStyle name="差_11.公用经费" xfId="2611"/>
    <cellStyle name="Heading 3 2 2 2" xfId="2612"/>
    <cellStyle name="Heading 3 2 3" xfId="2613"/>
    <cellStyle name="好_核定人数对比_财力性转移支付2010年预算参考数 2 2 2 3" xfId="2614"/>
    <cellStyle name="Heading 3 2 3 2" xfId="2615"/>
    <cellStyle name="好_2006年27重庆_财政收支2015年预计及2016年代编预算表(债管)" xfId="2616"/>
    <cellStyle name="Neutral 2" xfId="2617"/>
    <cellStyle name="Heading 3 2 4" xfId="2618"/>
    <cellStyle name="Heading 3 3" xfId="2619"/>
    <cellStyle name="好_行政公检法测算 6" xfId="2620"/>
    <cellStyle name="Heading 3 3 2" xfId="2621"/>
    <cellStyle name="Heading 3 4 2" xfId="2622"/>
    <cellStyle name="差_34青海_1 5 2" xfId="2623"/>
    <cellStyle name="百分比 3 2 2 3 2" xfId="2624"/>
    <cellStyle name="Heading 3 5" xfId="2625"/>
    <cellStyle name="Heading 3 5 2" xfId="2626"/>
    <cellStyle name="百分比 3 2 2 3 3" xfId="2627"/>
    <cellStyle name="Heading 3 6" xfId="2628"/>
    <cellStyle name="差_测算结果_财力性转移支付2010年预算参考数 2" xfId="2629"/>
    <cellStyle name="Heading 4" xfId="2630"/>
    <cellStyle name="差_测算结果_财力性转移支付2010年预算参考数 2 2" xfId="2631"/>
    <cellStyle name="Heading 4 2" xfId="2632"/>
    <cellStyle name="差_农林水和城市维护标准支出20080505－县区合计_县市旗测算-新科目（含人口规模效应） 4" xfId="2633"/>
    <cellStyle name="差_汇总表_财力性转移支付2010年预算参考数 5" xfId="2634"/>
    <cellStyle name="差_测算结果_财力性转移支付2010年预算参考数 2 2 2" xfId="2635"/>
    <cellStyle name="Heading 4 2 2" xfId="2636"/>
    <cellStyle name="差_县市旗测算-新科目（20080627）_Sheet1" xfId="2637"/>
    <cellStyle name="差_农林水和城市维护标准支出20080505－县区合计_县市旗测算-新科目（含人口规模效应） 4 2" xfId="2638"/>
    <cellStyle name="差_汇总表_财力性转移支付2010年预算参考数 5 2" xfId="2639"/>
    <cellStyle name="Heading 4 2 2 2" xfId="2640"/>
    <cellStyle name="差_行政（人员）_不含人员经费系数 4 2" xfId="2641"/>
    <cellStyle name="差_农林水和城市维护标准支出20080505－县区合计_县市旗测算-新科目（含人口规模效应） 5" xfId="2642"/>
    <cellStyle name="差_汇总表_财力性转移支付2010年预算参考数 6" xfId="2643"/>
    <cellStyle name="Heading 4 2 3" xfId="2644"/>
    <cellStyle name="Heading 4 2 3 2" xfId="2645"/>
    <cellStyle name="Heading 4 2 4" xfId="2646"/>
    <cellStyle name="差_测算结果_财力性转移支付2010年预算参考数 2 3" xfId="2647"/>
    <cellStyle name="Heading 4 3" xfId="2648"/>
    <cellStyle name="好_人员工资和公用经费3_财力性转移支付2010年预算参考数 2 5" xfId="2649"/>
    <cellStyle name="差_测算结果_财力性转移支付2010年预算参考数 2 3 2" xfId="2650"/>
    <cellStyle name="Heading 4 3 2" xfId="2651"/>
    <cellStyle name="差_测算结果_财力性转移支付2010年预算参考数 2 4" xfId="2652"/>
    <cellStyle name="Heading 4 4" xfId="2653"/>
    <cellStyle name="好_人员工资和公用经费3_财力性转移支付2010年预算参考数 3 5" xfId="2654"/>
    <cellStyle name="Heading 4 4 2" xfId="2655"/>
    <cellStyle name="差_30云南_1_财政收支2015年预计及2016年代编预算表(债管)" xfId="2656"/>
    <cellStyle name="Heading 4 5" xfId="2657"/>
    <cellStyle name="差_行政(燃修费)_财力性转移支付2010年预算参考数 4" xfId="2658"/>
    <cellStyle name="差_2008年支出调整_财力性转移支付2010年预算参考数" xfId="2659"/>
    <cellStyle name="Heading 4 5 2" xfId="2660"/>
    <cellStyle name="常规 2" xfId="2661"/>
    <cellStyle name="Heading 4 6" xfId="2662"/>
    <cellStyle name="Input" xfId="2663"/>
    <cellStyle name="好_县区合并测算20080421_民生政策最低支出需求_财力性转移支付2010年预算参考数 2 2 2 3" xfId="2664"/>
    <cellStyle name="差_2006年22湖南 6" xfId="2665"/>
    <cellStyle name="Input [yellow]" xfId="2666"/>
    <cellStyle name="差_处室切块指标余额——2015.5.9" xfId="2667"/>
    <cellStyle name="Input 10" xfId="2668"/>
    <cellStyle name="好_M01-2(州市补助收入) 2 3 2" xfId="2669"/>
    <cellStyle name="常规 10 2 2 3 2" xfId="2670"/>
    <cellStyle name="差_12滨州_财力性转移支付2010年预算参考数" xfId="2671"/>
    <cellStyle name="Input 11" xfId="2672"/>
    <cellStyle name="Input 15" xfId="2673"/>
    <cellStyle name="Input 16" xfId="2674"/>
    <cellStyle name="Input 2" xfId="2675"/>
    <cellStyle name="Input 2 2" xfId="2676"/>
    <cellStyle name="Input 2 3" xfId="2677"/>
    <cellStyle name="差_一般预算支出口径剔除表_表一" xfId="2678"/>
    <cellStyle name="Input 2 3 2" xfId="2679"/>
    <cellStyle name="强调文字颜色 5 2 4 2" xfId="2680"/>
    <cellStyle name="Input 2 4" xfId="2681"/>
    <cellStyle name="差_行政（人员）_财力性转移支付2010年预算参考数 2 2" xfId="2682"/>
    <cellStyle name="Input 3" xfId="2683"/>
    <cellStyle name="差_行政（人员）_财力性转移支付2010年预算参考数 2 2 2" xfId="2684"/>
    <cellStyle name="Input 3 2" xfId="2685"/>
    <cellStyle name="好_县市旗测算-新科目（20080627）_财力性转移支付2010年预算参考数 2 4 2" xfId="2686"/>
    <cellStyle name="差_行政（人员）_财力性转移支付2010年预算参考数 2 3" xfId="2687"/>
    <cellStyle name="差_分县成本差异系数_民生政策最低支出需求_财力性转移支付2010年预算参考数 2 2 2" xfId="2688"/>
    <cellStyle name="Input 4" xfId="2689"/>
    <cellStyle name="差_行政（人员）_财力性转移支付2010年预算参考数 2 3 2" xfId="2690"/>
    <cellStyle name="Input 4 2" xfId="2691"/>
    <cellStyle name="好_县市旗测算-新科目（20080627）_财力性转移支付2010年预算参考数 2 4 3" xfId="2692"/>
    <cellStyle name="差_行政（人员）_财力性转移支付2010年预算参考数 2 4" xfId="2693"/>
    <cellStyle name="Input 5" xfId="2694"/>
    <cellStyle name="差_行政公检法测算_不含人员经费系数" xfId="2695"/>
    <cellStyle name="差_核定人数下发表 2 4" xfId="2696"/>
    <cellStyle name="Input 5 2" xfId="2697"/>
    <cellStyle name="差_汇总表4_表一" xfId="2698"/>
    <cellStyle name="差_核定人数对比" xfId="2699"/>
    <cellStyle name="Input 6" xfId="2700"/>
    <cellStyle name="差_核定人数对比 2" xfId="2701"/>
    <cellStyle name="差_分县成本差异系数_不含人员经费系数_财力性转移支付2010年预算参考数_表一" xfId="2702"/>
    <cellStyle name="Input 6 2" xfId="2703"/>
    <cellStyle name="Input 7" xfId="2704"/>
    <cellStyle name="Input 8" xfId="2705"/>
    <cellStyle name="好_县市旗测算-新科目（20080627）_县市旗测算-新科目（含人口规模效应） 2 2 3" xfId="2706"/>
    <cellStyle name="差_青海 缺口县区测算(地方填报)_财力性转移支付2010年预算参考数 2 4" xfId="2707"/>
    <cellStyle name="差_2008年支出核定" xfId="2708"/>
    <cellStyle name="Input 8 2" xfId="2709"/>
    <cellStyle name="常规 3 13 2" xfId="2710"/>
    <cellStyle name="Input 9" xfId="2711"/>
    <cellStyle name="好_云南 缺口县区测算(地方填报) 2 3" xfId="2712"/>
    <cellStyle name="好_行政公检法测算_不含人员经费系数_财力性转移支付2010年预算参考数 5" xfId="2713"/>
    <cellStyle name="差_2007一般预算支出口径剔除表 2" xfId="2714"/>
    <cellStyle name="Linked Cell" xfId="2715"/>
    <cellStyle name="好_云南 缺口县区测算(地方填报) 2 3 2" xfId="2716"/>
    <cellStyle name="差_2007一般预算支出口径剔除表 2 2" xfId="2717"/>
    <cellStyle name="Linked Cell 2" xfId="2718"/>
    <cellStyle name="好_云南 缺口县区测算(地方填报) 2 3 2 2" xfId="2719"/>
    <cellStyle name="好_县区合并测算20080421_民生政策最低支出需求_财力性转移支付2010年预算参考数 4" xfId="2720"/>
    <cellStyle name="差_2013调整事项 2 3" xfId="2721"/>
    <cellStyle name="差_2007一般预算支出口径剔除表 2 2 2" xfId="2722"/>
    <cellStyle name="Linked Cell 2 2" xfId="2723"/>
    <cellStyle name="好_县区合并测算20080423(按照各省比重）_县市旗测算-新科目（含人口规模效应） 2 5" xfId="2724"/>
    <cellStyle name="好_教育(按照总人口测算）—20080416_民生政策最低支出需求_财力性转移支付2010年预算参考数 2 4 3" xfId="2725"/>
    <cellStyle name="差_2013调整事项 2 3 2" xfId="2726"/>
    <cellStyle name="Linked Cell 2 2 2" xfId="2727"/>
    <cellStyle name="好_云南 缺口县区测算(地方填报) 2 3 2 3" xfId="2728"/>
    <cellStyle name="好_县区合并测算20080421_民生政策最低支出需求_财力性转移支付2010年预算参考数 5" xfId="2729"/>
    <cellStyle name="差_2013调整事项 2 4" xfId="2730"/>
    <cellStyle name="Linked Cell 2 3" xfId="2731"/>
    <cellStyle name="好_县区合并测算20080421_民生政策最低支出需求_财力性转移支付2010年预算参考数 6" xfId="2732"/>
    <cellStyle name="Linked Cell 2 4" xfId="2733"/>
    <cellStyle name="好_云南 缺口县区测算(地方填报) 2 3 3" xfId="2734"/>
    <cellStyle name="好_人员工资和公用经费2 2 3 4" xfId="2735"/>
    <cellStyle name="差_教育(按照总人口测算）—20080416_财力性转移支付2010年预算参考数 2 2 2" xfId="2736"/>
    <cellStyle name="差_2007一般预算支出口径剔除表 2 3" xfId="2737"/>
    <cellStyle name="Linked Cell 3" xfId="2738"/>
    <cellStyle name="好_34青海_1 2 2 4" xfId="2739"/>
    <cellStyle name="差_2007一般预算支出口径剔除表 2 3 2" xfId="2740"/>
    <cellStyle name="Linked Cell 3 2" xfId="2741"/>
    <cellStyle name="千位分隔 2 5 2" xfId="2742"/>
    <cellStyle name="好_云南 缺口县区测算(地方填报) 2 3 4" xfId="2743"/>
    <cellStyle name="差_2007一般预算支出口径剔除表 2 4" xfId="2744"/>
    <cellStyle name="Linked Cell 4" xfId="2745"/>
    <cellStyle name="好_农林水和城市维护标准支出20080505－县区合计_财力性转移支付2010年预算参考数 2 3" xfId="2746"/>
    <cellStyle name="好_34青海_1 2 3 4" xfId="2747"/>
    <cellStyle name="Linked Cell 4 2" xfId="2748"/>
    <cellStyle name="好_云南 缺口县区测算(地方填报) 2 3 5" xfId="2749"/>
    <cellStyle name="Linked Cell 5" xfId="2750"/>
    <cellStyle name="好_人员工资和公用经费2 3 2" xfId="2751"/>
    <cellStyle name="好_农林水和城市维护标准支出20080505－县区合计_财力性转移支付2010年预算参考数 3 3" xfId="2752"/>
    <cellStyle name="差_Sheet1 3" xfId="2753"/>
    <cellStyle name="Linked Cell 5 2" xfId="2754"/>
    <cellStyle name="差_文体广播事业(按照总人口测算）—20080416_财力性转移支付2010年预算参考数_财政收支2015年预计及2016年代编预算表(债管)" xfId="2755"/>
    <cellStyle name="Linked Cell 6" xfId="2756"/>
    <cellStyle name="差_34青海_1_财力性转移支付2010年预算参考数 2 2 2" xfId="2757"/>
    <cellStyle name="Neutral" xfId="2758"/>
    <cellStyle name="Neutral 2 2" xfId="2759"/>
    <cellStyle name="Neutral 2 2 2" xfId="2760"/>
    <cellStyle name="Neutral 2 3" xfId="2761"/>
    <cellStyle name="Neutral 2 3 2" xfId="2762"/>
    <cellStyle name="Neutral 2 4" xfId="2763"/>
    <cellStyle name="好_0502通海县 5 2" xfId="2764"/>
    <cellStyle name="常规 41 3 2" xfId="2765"/>
    <cellStyle name="常规 36 3 2" xfId="2766"/>
    <cellStyle name="Neutral 3" xfId="2767"/>
    <cellStyle name="Neutral 3 2" xfId="2768"/>
    <cellStyle name="好_行政公检法测算_民生政策最低支出需求 2 2 2 2" xfId="2769"/>
    <cellStyle name="好_人员工资和公用经费2_财力性转移支付2010年预算参考数 2" xfId="2770"/>
    <cellStyle name="常规 41 3 3" xfId="2771"/>
    <cellStyle name="常规 36 3 3" xfId="2772"/>
    <cellStyle name="差_2008年一般预算支出预计 5 2" xfId="2773"/>
    <cellStyle name="Neutral 4" xfId="2774"/>
    <cellStyle name="差_Book1_财力性转移支付2010年预算参考数 4" xfId="2775"/>
    <cellStyle name="Neutral 4 2" xfId="2776"/>
    <cellStyle name="Neutral 5" xfId="2777"/>
    <cellStyle name="好_人员工资和公用经费2_财力性转移支付2010年预算参考数 3 2" xfId="2778"/>
    <cellStyle name="差_测算结果 4" xfId="2779"/>
    <cellStyle name="Neutral 5 2" xfId="2780"/>
    <cellStyle name="Neutral 6" xfId="2781"/>
    <cellStyle name="好_县区合并测算20080423(按照各省比重）_县市旗测算-新科目（含人口规模效应） 2" xfId="2782"/>
    <cellStyle name="好_Book1_财力性转移支付2010年预算参考数 2 3 3" xfId="2783"/>
    <cellStyle name="差_汇总表4_财力性转移支付2010年预算参考数 3 2" xfId="2784"/>
    <cellStyle name="Normal_#10-Headcount" xfId="2785"/>
    <cellStyle name="Note" xfId="2786"/>
    <cellStyle name="Note 2" xfId="2787"/>
    <cellStyle name="好_行政(燃修费)_县市旗测算-新科目（含人口规模效应）_财力性转移支付2010年预算参考数 9" xfId="2788"/>
    <cellStyle name="好_市辖区测算20080510_民生政策最低支出需求 5" xfId="2789"/>
    <cellStyle name="差_1.16-2015年省级国有资本经营预算表（按人大财经委初审意见修改）" xfId="2790"/>
    <cellStyle name="Note 2 2" xfId="2791"/>
    <cellStyle name="好_00省级(打印) 4" xfId="2792"/>
    <cellStyle name="差_14安徽_财力性转移支付2010年预算参考数 4" xfId="2793"/>
    <cellStyle name="差_1.16-2015年省级国有资本经营预算表（按人大财经委初审意见修改） 2" xfId="2794"/>
    <cellStyle name="Note 2 2 2" xfId="2795"/>
    <cellStyle name="好_缺口县区测算(按2007支出增长25%测算) 8 2" xfId="2796"/>
    <cellStyle name="好_00省级(打印) 5" xfId="2797"/>
    <cellStyle name="差_14安徽_财力性转移支付2010年预算参考数 5" xfId="2798"/>
    <cellStyle name="差_1.16-2015年省级国有资本经营预算表（按人大财经委初审意见修改） 3" xfId="2799"/>
    <cellStyle name="Note 2 2 3" xfId="2800"/>
    <cellStyle name="Note 2 3" xfId="2801"/>
    <cellStyle name="Note 2 3 2" xfId="2802"/>
    <cellStyle name="Note 2 3 3" xfId="2803"/>
    <cellStyle name="千位分隔 4 3 2 2" xfId="2804"/>
    <cellStyle name="好_县市旗测算20080508_不含人员经费系数_财力性转移支付2010年预算参考数 2 6" xfId="2805"/>
    <cellStyle name="差_财政供养人员_财力性转移支付2010年预算参考数 5 2" xfId="2806"/>
    <cellStyle name="Note 3" xfId="2807"/>
    <cellStyle name="常规 5 2 6 2" xfId="2808"/>
    <cellStyle name="差_行政公检法测算_民生政策最低支出需求_表一" xfId="2809"/>
    <cellStyle name="Note 3 2" xfId="2810"/>
    <cellStyle name="Note 3 3" xfId="2811"/>
    <cellStyle name="千位分隔 4 3 2 3" xfId="2812"/>
    <cellStyle name="Note 4" xfId="2813"/>
    <cellStyle name="Note 5" xfId="2814"/>
    <cellStyle name="好_2006年水利统计指标统计表_财力性转移支付2010年预算参考数_财政收支2015年预计及2016年代编预算表(债管)" xfId="2815"/>
    <cellStyle name="差_1.16-2015年省级国有资本经营预算表（按人大财经委初审意见修改）_（金平）财政收支2015年预计及2016年代编预算表" xfId="2816"/>
    <cellStyle name="Note 6" xfId="2817"/>
    <cellStyle name="Note 7" xfId="2818"/>
    <cellStyle name="Output" xfId="2819"/>
    <cellStyle name="好_教育(按照总人口测算）—20080416 3 2 3" xfId="2820"/>
    <cellStyle name="Output 2" xfId="2821"/>
    <cellStyle name="好_市辖区测算20080510_财政收支2015年预计及2016年代编预算表(债管)" xfId="2822"/>
    <cellStyle name="常规 14" xfId="2823"/>
    <cellStyle name="差_汇总表_财力性转移支付2010年预算参考数 2 4" xfId="2824"/>
    <cellStyle name="Output 2 2" xfId="2825"/>
    <cellStyle name="差_2007年收支情况及2008年收支预计表(汇总表)_财力性转移支付2010年预算参考数_Sheet1" xfId="2826"/>
    <cellStyle name="Output 2 2 2" xfId="2827"/>
    <cellStyle name="好_赤字12500(不超收) 2 2 2" xfId="2828"/>
    <cellStyle name="常规 20" xfId="2829"/>
    <cellStyle name="常规 15" xfId="2830"/>
    <cellStyle name="差_2007一般预算支出口径剔除表_财力性转移支付2010年预算参考数_Sheet1" xfId="2831"/>
    <cellStyle name="差_2006年28四川_财力性转移支付2010年预算参考数_表一" xfId="2832"/>
    <cellStyle name="Output 2 3" xfId="2833"/>
    <cellStyle name="Output 2 3 2" xfId="2834"/>
    <cellStyle name="好_赤字12500(不超收) 2 2 3" xfId="2835"/>
    <cellStyle name="Output 2 4" xfId="2836"/>
    <cellStyle name="差_行政公检法测算_财政收支2015年预计及2016年代编预算表(债管)" xfId="2837"/>
    <cellStyle name="Output 3" xfId="2838"/>
    <cellStyle name="后继超级链接 6" xfId="2839"/>
    <cellStyle name="Output 3 2" xfId="2840"/>
    <cellStyle name="好_分县成本差异系数_不含人员经费系数 3 2" xfId="2841"/>
    <cellStyle name="Output 4" xfId="2842"/>
    <cellStyle name="好_卫生部门_财力性转移支付2010年预算参考数 2 3 2 2" xfId="2843"/>
    <cellStyle name="差_行政（人员）_财力性转移支付2010年预算参考数 4" xfId="2844"/>
    <cellStyle name="差_缺口县区测算 2" xfId="2845"/>
    <cellStyle name="Output 4 2" xfId="2846"/>
    <cellStyle name="好_分县成本差异系数_不含人员经费系数 3 3" xfId="2847"/>
    <cellStyle name="Output 5" xfId="2848"/>
    <cellStyle name="超级链接 2 3" xfId="2849"/>
    <cellStyle name="Output 5 2" xfId="2850"/>
    <cellStyle name="好_分县成本差异系数_不含人员经费系数 3 4" xfId="2851"/>
    <cellStyle name="Output 6" xfId="2852"/>
    <cellStyle name="Percent [2]" xfId="2853"/>
    <cellStyle name="Percent_laroux" xfId="2854"/>
    <cellStyle name="好_行政（人员） 2 7" xfId="2855"/>
    <cellStyle name="差_1_财力性转移支付2010年预算参考数 2 3" xfId="2856"/>
    <cellStyle name="RowLevel_0" xfId="2857"/>
    <cellStyle name="差_30云南_1_财力性转移支付2010年预算参考数 2" xfId="2858"/>
    <cellStyle name="Title" xfId="2859"/>
    <cellStyle name="差_30云南_1_财力性转移支付2010年预算参考数 2 2" xfId="2860"/>
    <cellStyle name="Title 2" xfId="2861"/>
    <cellStyle name="Title 2 2 2" xfId="2862"/>
    <cellStyle name="好_民生政策最低支出需求 2 2 5" xfId="2863"/>
    <cellStyle name="常规 43" xfId="2864"/>
    <cellStyle name="常规 38" xfId="2865"/>
    <cellStyle name="差_分县成本差异系数_财力性转移支付2010年预算参考数 2 2 2" xfId="2866"/>
    <cellStyle name="Title 2 3" xfId="2867"/>
    <cellStyle name="强调文字颜色 4 6 2" xfId="2868"/>
    <cellStyle name="好_县市旗测算-新科目（20080627）_民生政策最低支出需求 8" xfId="2869"/>
    <cellStyle name="差_行政（人员）_民生政策最低支出需求_财力性转移支付2010年预算参考数_财政收支2015年预计及2016年代编预算表(债管)" xfId="2870"/>
    <cellStyle name="差_卫生(按照总人口测算）—20080416_县市旗测算-新科目（含人口规模效应）_表一" xfId="2871"/>
    <cellStyle name="差_30云南_1_财力性转移支付2010年预算参考数 2 3" xfId="2872"/>
    <cellStyle name="Title 3" xfId="2873"/>
    <cellStyle name="好_人员工资和公用经费2_Sheet1" xfId="2874"/>
    <cellStyle name="好_缺口县区测算（11.13） 3 2" xfId="2875"/>
    <cellStyle name="差_30云南_1_财力性转移支付2010年预算参考数 2 4" xfId="2876"/>
    <cellStyle name="差_2006年27重庆_财力性转移支付2010年预算参考数_财政收支2015年预计及2016年代编预算表(债管)" xfId="2877"/>
    <cellStyle name="Title 4" xfId="2878"/>
    <cellStyle name="差_2006年34青海_财力性转移支付2010年预算参考数 2" xfId="2879"/>
    <cellStyle name="Title 5" xfId="2880"/>
    <cellStyle name="差_2006年34青海_财力性转移支付2010年预算参考数 3" xfId="2881"/>
    <cellStyle name="Title 6" xfId="2882"/>
    <cellStyle name="好_农林水和城市维护标准支出20080505－县区合计_不含人员经费系数" xfId="2883"/>
    <cellStyle name="Total" xfId="2884"/>
    <cellStyle name="好_农林水和城市维护标准支出20080505－县区合计_不含人员经费系数 2" xfId="2885"/>
    <cellStyle name="表标题 3" xfId="2886"/>
    <cellStyle name="Total 2" xfId="2887"/>
    <cellStyle name="好_农林水和城市维护标准支出20080505－县区合计_不含人员经费系数 2 2" xfId="2888"/>
    <cellStyle name="表标题 3 2" xfId="2889"/>
    <cellStyle name="Total 2 2" xfId="2890"/>
    <cellStyle name="好_农林水和城市维护标准支出20080505－县区合计_不含人员经费系数 3" xfId="2891"/>
    <cellStyle name="表标题 4" xfId="2892"/>
    <cellStyle name="Total 3" xfId="2893"/>
    <cellStyle name="好_分县成本差异系数_民生政策最低支出需求_财力性转移支付2010年预算参考数 6" xfId="2894"/>
    <cellStyle name="Warning Text" xfId="2895"/>
    <cellStyle name="好_分县成本差异系数_民生政策最低支出需求_财力性转移支付2010年预算参考数 6 2" xfId="2896"/>
    <cellStyle name="差_M01-2(州市补助收入) 2 3" xfId="2897"/>
    <cellStyle name="Warning Text 2" xfId="2898"/>
    <cellStyle name="Warning Text 2 2 2" xfId="2899"/>
    <cellStyle name="Warning Text 2 3" xfId="2900"/>
    <cellStyle name="好_安徽 缺口县区测算(地方填报)1 2 2 5" xfId="2901"/>
    <cellStyle name="Warning Text 2 3 2" xfId="2902"/>
    <cellStyle name="Warning Text 4" xfId="2903"/>
    <cellStyle name="Warning Text 5" xfId="2904"/>
    <cellStyle name="Warning Text 5 2" xfId="2905"/>
    <cellStyle name="Warning Text 6" xfId="2906"/>
    <cellStyle name="百分比 2" xfId="2907"/>
    <cellStyle name="好_县区合并测算20080423(按照各省比重）_财力性转移支付2010年预算参考数 2 3" xfId="2908"/>
    <cellStyle name="百分比 2 2" xfId="2909"/>
    <cellStyle name="好_县区合并测算20080423(按照各省比重）_财力性转移支付2010年预算参考数 2 3 2" xfId="2910"/>
    <cellStyle name="好_农林水和城市维护标准支出20080505－县区合计_民生政策最低支出需求_财力性转移支付2010年预算参考数 2 3 4" xfId="2911"/>
    <cellStyle name="差_2006年22湖南_财力性转移支付2010年预算参考数" xfId="2912"/>
    <cellStyle name="百分比 2 2 2" xfId="2913"/>
    <cellStyle name="好_县区合并测算20080423(按照各省比重）_财力性转移支付2010年预算参考数 2 3 2 2" xfId="2914"/>
    <cellStyle name="差_2006年22湖南_财力性转移支付2010年预算参考数 2" xfId="2915"/>
    <cellStyle name="百分比 2 2 2 2" xfId="2916"/>
    <cellStyle name="好_县区合并测算20080423(按照各省比重）_财力性转移支付2010年预算参考数 2 3 3" xfId="2917"/>
    <cellStyle name="百分比 2 2 3" xfId="2918"/>
    <cellStyle name="好_县区合并测算20080423(按照各省比重）_财力性转移支付2010年预算参考数 2 4" xfId="2919"/>
    <cellStyle name="好_文体广播事业(按照总人口测算）—20080416_不含人员经费系数 2 2 2" xfId="2920"/>
    <cellStyle name="好_2008年全省汇总收支计算表 7" xfId="2921"/>
    <cellStyle name="差_行政(燃修费)_县市旗测算-新科目（含人口规模效应）_财力性转移支付2010年预算参考数_表一" xfId="2922"/>
    <cellStyle name="百分比 2 3" xfId="2923"/>
    <cellStyle name="好_县区合并测算20080423(按照各省比重）_财力性转移支付2010年预算参考数 2 4 2" xfId="2924"/>
    <cellStyle name="好_文体广播事业(按照总人口测算）—20080416_不含人员经费系数 2 2 2 2" xfId="2925"/>
    <cellStyle name="差_安徽 缺口县区测算(地方填报)1 2 3" xfId="2926"/>
    <cellStyle name="百分比 2 3 2" xfId="2927"/>
    <cellStyle name="好_县区合并测算20080423(按照各省比重）_财力性转移支付2010年预算参考数 2 4 3" xfId="2928"/>
    <cellStyle name="好_文体广播事业(按照总人口测算）—20080416_不含人员经费系数 2 2 2 3" xfId="2929"/>
    <cellStyle name="差_安徽 缺口县区测算(地方填报)1 2 4" xfId="2930"/>
    <cellStyle name="差_2006年22湖南 2" xfId="2931"/>
    <cellStyle name="差_2_财力性转移支付2010年预算参考数_Sheet1" xfId="2932"/>
    <cellStyle name="百分比 2 3 3" xfId="2933"/>
    <cellStyle name="好_县区合并测算20080423(按照各省比重）_财力性转移支付2010年预算参考数 2 5" xfId="2934"/>
    <cellStyle name="好_文体广播事业(按照总人口测算）—20080416_不含人员经费系数 2 2 3" xfId="2935"/>
    <cellStyle name="百分比 2 4" xfId="2936"/>
    <cellStyle name="好_成本差异系数（含人口规模）_财力性转移支付2010年预算参考数 2 5" xfId="2937"/>
    <cellStyle name="好_2008年全省汇总收支计算表 8 2" xfId="2938"/>
    <cellStyle name="差_分县成本差异系数_民生政策最低支出需求 6" xfId="2939"/>
    <cellStyle name="差_09黑龙江 2 3" xfId="2940"/>
    <cellStyle name="百分比 2 4 2" xfId="2941"/>
    <cellStyle name="好_县区合并测算20080423(按照各省比重）_财力性转移支付2010年预算参考数 2 6" xfId="2942"/>
    <cellStyle name="好_文体广播事业(按照总人口测算）—20080416_不含人员经费系数 2 2 4" xfId="2943"/>
    <cellStyle name="百分比 2 5" xfId="2944"/>
    <cellStyle name="百分比 3" xfId="2945"/>
    <cellStyle name="好_县区合并测算20080423(按照各省比重）_财力性转移支付2010年预算参考数 3 3" xfId="2946"/>
    <cellStyle name="百分比 3 2" xfId="2947"/>
    <cellStyle name="差_34青海_1 5" xfId="2948"/>
    <cellStyle name="百分比 3 2 2 3" xfId="2949"/>
    <cellStyle name="差_34青海_1 6" xfId="2950"/>
    <cellStyle name="百分比 3 2 2 4" xfId="2951"/>
    <cellStyle name="百分比 3 2 2 5" xfId="2952"/>
    <cellStyle name="差_分析缺口率_财力性转移支付2010年预算参考数 3" xfId="2953"/>
    <cellStyle name="差_1110洱源县 2" xfId="2954"/>
    <cellStyle name="百分比 3 2 5" xfId="2955"/>
    <cellStyle name="差_分析缺口率_财力性转移支付2010年预算参考数 3 2" xfId="2956"/>
    <cellStyle name="差_2013调整事项_含权责发生制" xfId="2957"/>
    <cellStyle name="差_1110洱源县 2 2" xfId="2958"/>
    <cellStyle name="百分比 3 2 5 2" xfId="2959"/>
    <cellStyle name="差_分析缺口率_财力性转移支付2010年预算参考数 4" xfId="2960"/>
    <cellStyle name="差_1110洱源县 3" xfId="2961"/>
    <cellStyle name="百分比 3 2 6" xfId="2962"/>
    <cellStyle name="差_分析缺口率_财力性转移支付2010年预算参考数 4 2" xfId="2963"/>
    <cellStyle name="差_1110洱源县 3 2" xfId="2964"/>
    <cellStyle name="百分比 3 2 6 2" xfId="2965"/>
    <cellStyle name="好_2013年红本_含权责发生制 2 2 2" xfId="2966"/>
    <cellStyle name="差_县市旗测算20080508_县市旗测算-新科目（含人口规模效应） 2 3 2" xfId="2967"/>
    <cellStyle name="差_分析缺口率_财力性转移支付2010年预算参考数 5" xfId="2968"/>
    <cellStyle name="差_22湖南 2 2 2" xfId="2969"/>
    <cellStyle name="差_1110洱源县 4" xfId="2970"/>
    <cellStyle name="百分比 3 2 7" xfId="2971"/>
    <cellStyle name="好_县区合并测算20080423(按照各省比重）_财力性转移支付2010年预算参考数 3 4" xfId="2972"/>
    <cellStyle name="好_文体广播事业(按照总人口测算）—20080416_不含人员经费系数 2 3 2" xfId="2973"/>
    <cellStyle name="百分比 3 3" xfId="2974"/>
    <cellStyle name="好_文体广播事业(按照总人口测算）—20080416_不含人员经费系数 2 3 2 2" xfId="2975"/>
    <cellStyle name="差_检验表_表一" xfId="2976"/>
    <cellStyle name="百分比 3 3 2" xfId="2977"/>
    <cellStyle name="百分比 3 3 2 2" xfId="2978"/>
    <cellStyle name="好_文体广播事业(按照总人口测算）—20080416_不含人员经费系数 2 3 2 3" xfId="2979"/>
    <cellStyle name="百分比 3 3 3" xfId="2980"/>
    <cellStyle name="百分比 3 3 3 2" xfId="2981"/>
    <cellStyle name="百分比 3 3 4" xfId="2982"/>
    <cellStyle name="百分比 3 3 5" xfId="2983"/>
    <cellStyle name="百分比 3 4 2" xfId="2984"/>
    <cellStyle name="好_文体广播事业(按照总人口测算）—20080416_不含人员经费系数 2 3 4" xfId="2985"/>
    <cellStyle name="百分比 3 5" xfId="2986"/>
    <cellStyle name="好_文体广播事业(按照总人口测算）—20080416_不含人员经费系数 2 3 5" xfId="2987"/>
    <cellStyle name="常规 21 2" xfId="2988"/>
    <cellStyle name="常规 16 2" xfId="2989"/>
    <cellStyle name="百分比 3 6" xfId="2990"/>
    <cellStyle name="常规 21 2 2" xfId="2991"/>
    <cellStyle name="常规 16 2 2" xfId="2992"/>
    <cellStyle name="常规 113 2 2 2" xfId="2993"/>
    <cellStyle name="常规 108 2 2 2" xfId="2994"/>
    <cellStyle name="差_20河南_财力性转移支付2010年预算参考数 2 4" xfId="2995"/>
    <cellStyle name="标题 8" xfId="2996"/>
    <cellStyle name="百分比 3 6 2" xfId="2997"/>
    <cellStyle name="常规 21 2 3" xfId="2998"/>
    <cellStyle name="常规 16 2 3" xfId="2999"/>
    <cellStyle name="差_2015年社会保险基金预算（1.27再修改-修改打印格式2） 2 2 2" xfId="3000"/>
    <cellStyle name="标题 9" xfId="3001"/>
    <cellStyle name="百分比 3 6 3" xfId="3002"/>
    <cellStyle name="常规 21 3" xfId="3003"/>
    <cellStyle name="常规 16 3" xfId="3004"/>
    <cellStyle name="差_城建部门_Sheet1" xfId="3005"/>
    <cellStyle name="百分比 3 7" xfId="3006"/>
    <cellStyle name="好_30云南 9" xfId="3007"/>
    <cellStyle name="常规 21 3 2" xfId="3008"/>
    <cellStyle name="常规 16 3 2" xfId="3009"/>
    <cellStyle name="差_县市旗测算20080508_民生政策最低支出需求_财力性转移支付2010年预算参考数_Sheet1" xfId="3010"/>
    <cellStyle name="差_附表2：2015年项目库分类汇总 - 汇总各处室 - 发小代1.21 2 3" xfId="3011"/>
    <cellStyle name="百分比 3 7 2" xfId="3012"/>
    <cellStyle name="常规 21 4" xfId="3013"/>
    <cellStyle name="常规 16 4" xfId="3014"/>
    <cellStyle name="差_汇总-县级财政报表附表 2 3 2" xfId="3015"/>
    <cellStyle name="差_2006年水利统计指标统计表_财力性转移支付2010年预算参考数 5 2" xfId="3016"/>
    <cellStyle name="百分比 3 8" xfId="3017"/>
    <cellStyle name="常规 21 4 2" xfId="3018"/>
    <cellStyle name="差_Book1_财力性转移支付2010年预算参考数" xfId="3019"/>
    <cellStyle name="百分比 3 8 2" xfId="3020"/>
    <cellStyle name="常规 21 5" xfId="3021"/>
    <cellStyle name="百分比 3 9" xfId="3022"/>
    <cellStyle name="百分比 4" xfId="3023"/>
    <cellStyle name="百分比 4 2" xfId="3024"/>
    <cellStyle name="好_文体广播事业(按照总人口测算）—20080416_不含人员经费系数 2 4 2" xfId="3025"/>
    <cellStyle name="百分比 4 3" xfId="3026"/>
    <cellStyle name="差_行政（人员）_县市旗测算-新科目（含人口规模效应） 2 3 2" xfId="3027"/>
    <cellStyle name="差_文体广播事业(按照总人口测算）—20080416_民生政策最低支出需求_财力性转移支付2010年预算参考数 2 2" xfId="3028"/>
    <cellStyle name="差_2006年22湖南_表一" xfId="3029"/>
    <cellStyle name="百分比 5" xfId="3030"/>
    <cellStyle name="好_危改资金测算_财力性转移支付2010年预算参考数 3 2 3" xfId="3031"/>
    <cellStyle name="常规 2 3 6 2" xfId="3032"/>
    <cellStyle name="差_河南 缺口县区测算(地方填报白)_表一" xfId="3033"/>
    <cellStyle name="差_28四川_财力性转移支付2010年预算参考数 6" xfId="3034"/>
    <cellStyle name="差_2015年社会保险基金预算（1.27再修改-修改打印格式2）_第三次上报潮南财政收支2015年预计及2016年代编预算表" xfId="3035"/>
    <cellStyle name="百分比 5 2 2" xfId="3036"/>
    <cellStyle name="百分比 5 2 2 2" xfId="3037"/>
    <cellStyle name="差_2008年全省汇总收支计算表_财力性转移支付2010年预算参考数 5 2" xfId="3038"/>
    <cellStyle name="百分比 5 2 3" xfId="3039"/>
    <cellStyle name="百分比 5 2 3 2" xfId="3040"/>
    <cellStyle name="差_其他部门(按照总人口测算）—20080416 5" xfId="3041"/>
    <cellStyle name="差_财政供养人员" xfId="3042"/>
    <cellStyle name="百分比 5 3 2" xfId="3043"/>
    <cellStyle name="百分比 6" xfId="3044"/>
    <cellStyle name="百分比 6 2" xfId="3045"/>
    <cellStyle name="百分比 6 2 2" xfId="3046"/>
    <cellStyle name="常规 13 2 6" xfId="3047"/>
    <cellStyle name="百分比 6 2 2 2" xfId="3048"/>
    <cellStyle name="好_09黑龙江_财力性转移支付2010年预算参考数_Sheet1" xfId="3049"/>
    <cellStyle name="百分比 6 2 3" xfId="3050"/>
    <cellStyle name="百分比 6 2 3 2" xfId="3051"/>
    <cellStyle name="好_新江门市上报省各市民生事项2013年预计表（含中央及省资金,增加稳定物价和市场供应）2012-12-9 2" xfId="3052"/>
    <cellStyle name="差_县区合并测算20080423(按照各省比重）_民生政策最低支出需求 5 2" xfId="3053"/>
    <cellStyle name="差_附表2：2015年项目库分类汇总 - 汇总各处室 - 发小代1.21_财政收支2015年预计及2016年代编预算表(债管)" xfId="3054"/>
    <cellStyle name="差_2008年支出核定 4 2" xfId="3055"/>
    <cellStyle name="差_0605石屏县_财力性转移支付2010年预算参考数 2 3 2" xfId="3056"/>
    <cellStyle name="百分比 6 2 4" xfId="3057"/>
    <cellStyle name="好_平邑 2 3 2 2" xfId="3058"/>
    <cellStyle name="差_汇总 2 2 2" xfId="3059"/>
    <cellStyle name="百分比 6 3" xfId="3060"/>
    <cellStyle name="百分比 7 2" xfId="3061"/>
    <cellStyle name="好_卫生部门 2 3" xfId="3062"/>
    <cellStyle name="差_县市旗测算-新科目（20080627）_县市旗测算-新科目（含人口规模效应）_财力性转移支付2010年预算参考数_表一" xfId="3063"/>
    <cellStyle name="差_县区合并测算20080421_县市旗测算-新科目（含人口规模效应）_财政收支2015年预计及2016年代编预算表(债管)" xfId="3064"/>
    <cellStyle name="百分比 7 2 2" xfId="3065"/>
    <cellStyle name="好_卫生(按照总人口测算）—20080416_县市旗测算-新科目（含人口规模效应）_财力性转移支付2010年预算参考数 2 7" xfId="3066"/>
    <cellStyle name="好_城建部门 2" xfId="3067"/>
    <cellStyle name="常规 2 147" xfId="3068"/>
    <cellStyle name="差_汇总 2 3 2" xfId="3069"/>
    <cellStyle name="差_33甘肃" xfId="3070"/>
    <cellStyle name="百分比 7 3" xfId="3071"/>
    <cellStyle name="百分比 9" xfId="3072"/>
    <cellStyle name="差_测算结果汇总_财力性转移支付2010年预算参考数 2" xfId="3073"/>
    <cellStyle name="标题 1 2" xfId="3074"/>
    <cellStyle name="好_其他部门(按照总人口测算）—20080416_民生政策最低支出需求_财力性转移支付2010年预算参考数 7" xfId="3075"/>
    <cellStyle name="差_汇总_财政收支2015年预计及2016年代编预算表(债管)" xfId="3076"/>
    <cellStyle name="差_测算结果汇总_财力性转移支付2010年预算参考数 2 2" xfId="3077"/>
    <cellStyle name="标题 1 2 2" xfId="3078"/>
    <cellStyle name="好_其他部门(按照总人口测算）—20080416_民生政策最低支出需求_财力性转移支付2010年预算参考数 8" xfId="3079"/>
    <cellStyle name="差_测算结果汇总_财力性转移支付2010年预算参考数 2 3" xfId="3080"/>
    <cellStyle name="标题 1 2 3" xfId="3081"/>
    <cellStyle name="差_测算结果汇总_财力性转移支付2010年预算参考数 3" xfId="3082"/>
    <cellStyle name="标题 1 3" xfId="3083"/>
    <cellStyle name="差_测算结果汇总_财力性转移支付2010年预算参考数 4" xfId="3084"/>
    <cellStyle name="差_28四川_财力性转移支付2010年预算参考数_财政收支2015年预计及2016年代编预算表(债管)" xfId="3085"/>
    <cellStyle name="差_09黑龙江_Sheet1" xfId="3086"/>
    <cellStyle name="标题 1 4" xfId="3087"/>
    <cellStyle name="差_测算结果汇总_财力性转移支付2010年预算参考数 4 2" xfId="3088"/>
    <cellStyle name="标题 1 4 2" xfId="3089"/>
    <cellStyle name="差_测算结果汇总_财力性转移支付2010年预算参考数 5" xfId="3090"/>
    <cellStyle name="标题 1 5" xfId="3091"/>
    <cellStyle name="差_测算结果汇总_财力性转移支付2010年预算参考数 6" xfId="3092"/>
    <cellStyle name="标题 1 6" xfId="3093"/>
    <cellStyle name="好_山东省民生支出标准_表一" xfId="3094"/>
    <cellStyle name="差_核定人数对比_财力性转移支付2010年预算参考数 5" xfId="3095"/>
    <cellStyle name="标题 2 2" xfId="3096"/>
    <cellStyle name="差_核定人数对比_财力性转移支付2010年预算参考数 5 2" xfId="3097"/>
    <cellStyle name="标题 2 2 2" xfId="3098"/>
    <cellStyle name="好_转移支付 2 4 2" xfId="3099"/>
    <cellStyle name="标题 2 2 3" xfId="3100"/>
    <cellStyle name="好_分县成本差异系数_不含人员经费系数_财力性转移支付2010年预算参考数 6 2" xfId="3101"/>
    <cellStyle name="差_核定人数对比_财力性转移支付2010年预算参考数 6" xfId="3102"/>
    <cellStyle name="标题 2 3" xfId="3103"/>
    <cellStyle name="标题 2 4" xfId="3104"/>
    <cellStyle name="好_2008年支出调整_财力性转移支付2010年预算参考数 2 3" xfId="3105"/>
    <cellStyle name="标题 2 4 2" xfId="3106"/>
    <cellStyle name="标题 2 5" xfId="3107"/>
    <cellStyle name="好_农林水和城市维护标准支出20080505－县区合计_不含人员经费系数 3 2 3" xfId="3108"/>
    <cellStyle name="好_2008年支出调整_财力性转移支付2010年预算参考数 3 3" xfId="3109"/>
    <cellStyle name="标题 2 5 2" xfId="3110"/>
    <cellStyle name="差_农林水和城市维护标准支出20080505－县区合计_不含人员经费系数 2" xfId="3111"/>
    <cellStyle name="标题 2 6" xfId="3112"/>
    <cellStyle name="差_gdp 2 2" xfId="3113"/>
    <cellStyle name="标题 3 2" xfId="3114"/>
    <cellStyle name="好_县市旗测算20080508_民生政策最低支出需求 3 5" xfId="3115"/>
    <cellStyle name="差_农林水和城市维护标准支出20080505－县区合计_县市旗测算-新科目（含人口规模效应） 2" xfId="3116"/>
    <cellStyle name="差_汇总表_财力性转移支付2010年预算参考数 3" xfId="3117"/>
    <cellStyle name="差_gdp 2 2 2" xfId="3118"/>
    <cellStyle name="差_1.单位基础信息录入" xfId="3119"/>
    <cellStyle name="标题 3 2 2" xfId="3120"/>
    <cellStyle name="差_行政（人员）_财力性转移支付2010年预算参考数" xfId="3121"/>
    <cellStyle name="差_农林水和城市维护标准支出20080505－县区合计_县市旗测算-新科目（含人口规模效应） 3" xfId="3122"/>
    <cellStyle name="差_汇总表_财力性转移支付2010年预算参考数 4" xfId="3123"/>
    <cellStyle name="标题 3 2 3" xfId="3124"/>
    <cellStyle name="差_gdp 2 3" xfId="3125"/>
    <cellStyle name="标题 3 3" xfId="3126"/>
    <cellStyle name="好_2007年一般预算支出剔除_财政收支2015年预计及2016年代编预算表(债管)" xfId="3127"/>
    <cellStyle name="差_gdp 2 4" xfId="3128"/>
    <cellStyle name="标题 3 4" xfId="3129"/>
    <cellStyle name="标题 3 4 2" xfId="3130"/>
    <cellStyle name="差_行政(燃修费)_财力性转移支付2010年预算参考数" xfId="3131"/>
    <cellStyle name="标题 3 5" xfId="3132"/>
    <cellStyle name="强调 1 3 2 2" xfId="3133"/>
    <cellStyle name="好_行政（人员）_民生政策最低支出需求_财力性转移支付2010年预算参考数 6" xfId="3134"/>
    <cellStyle name="差_行政(燃修费)_财力性转移支付2010年预算参考数 2" xfId="3135"/>
    <cellStyle name="差_附表2：2015年项目库分类汇总 - 汇总各处室 - 发小代1.29 6" xfId="3136"/>
    <cellStyle name="标题 3 5 2" xfId="3137"/>
    <cellStyle name="标题 3 6" xfId="3138"/>
    <cellStyle name="好_行政公检法测算_民生政策最低支出需求 2 3 2 3" xfId="3139"/>
    <cellStyle name="差_gdp 3 2" xfId="3140"/>
    <cellStyle name="标题 4 2" xfId="3141"/>
    <cellStyle name="标题 4 2 2" xfId="3142"/>
    <cellStyle name="差_成本差异系数 2 2" xfId="3143"/>
    <cellStyle name="标题 4 2 3" xfId="3144"/>
    <cellStyle name="好_分县成本差异系数_不含人员经费系数_财力性转移支付2010年预算参考数 8 2" xfId="3145"/>
    <cellStyle name="标题 4 3" xfId="3146"/>
    <cellStyle name="标题 4 4" xfId="3147"/>
    <cellStyle name="差_第一部分：综合全" xfId="3148"/>
    <cellStyle name="标题 4 4 2" xfId="3149"/>
    <cellStyle name="差_汇总表_财力性转移支付2010年预算参考数_Sheet1" xfId="3150"/>
    <cellStyle name="标题 4 5" xfId="3151"/>
    <cellStyle name="标题 4 5 2" xfId="3152"/>
    <cellStyle name="标题 4 6" xfId="3153"/>
    <cellStyle name="好_教育(按照总人口测算）—20080416_县市旗测算-新科目（含人口规模效应）_财力性转移支付2010年预算参考数 8 2" xfId="3154"/>
    <cellStyle name="差_gdp 4" xfId="3155"/>
    <cellStyle name="标题 5" xfId="3156"/>
    <cellStyle name="好_汇总表4_财力性转移支付2010年预算参考数 3 2 3" xfId="3157"/>
    <cellStyle name="差_中期财政规划表样——报省府 2 3" xfId="3158"/>
    <cellStyle name="差_农林水和城市维护标准支出20080505－县区合计 2 3" xfId="3159"/>
    <cellStyle name="差_gdp 4 2" xfId="3160"/>
    <cellStyle name="标题 5 2" xfId="3161"/>
    <cellStyle name="标题 5 3" xfId="3162"/>
    <cellStyle name="好_教育(按照总人口测算）—20080416_民生政策最低支出需求_财政收支2015年预计及2016年代编预算表(债管)" xfId="3163"/>
    <cellStyle name="差_gdp 5" xfId="3164"/>
    <cellStyle name="差_20河南_财力性转移支付2010年预算参考数 2 2" xfId="3165"/>
    <cellStyle name="标题 6" xfId="3166"/>
    <cellStyle name="差_gdp 6" xfId="3167"/>
    <cellStyle name="差_20河南_财力性转移支付2010年预算参考数 2 3" xfId="3168"/>
    <cellStyle name="标题 7" xfId="3169"/>
    <cellStyle name="差_教育(按照总人口测算）—20080416_不含人员经费系数_财力性转移支付2010年预算参考数 4" xfId="3170"/>
    <cellStyle name="差_20河南_财力性转移支付2010年预算参考数 2 3 2" xfId="3171"/>
    <cellStyle name="标题 7 2" xfId="3172"/>
    <cellStyle name="常规 21 2 2 2" xfId="3173"/>
    <cellStyle name="常规 16 2 2 2" xfId="3174"/>
    <cellStyle name="标题 8 2" xfId="3175"/>
    <cellStyle name="表标题" xfId="3176"/>
    <cellStyle name="差_民生政策最低支出需求_财力性转移支付2010年预算参考数 2 4" xfId="3177"/>
    <cellStyle name="表标题 2" xfId="3178"/>
    <cellStyle name="表标题 2 2" xfId="3179"/>
    <cellStyle name="解释性文本 2 5" xfId="3180"/>
    <cellStyle name="表标题 2 3 2" xfId="3181"/>
    <cellStyle name="好_12滨州 2 2" xfId="3182"/>
    <cellStyle name="表标题 2 4" xfId="3183"/>
    <cellStyle name="好_缺口县区测算(按核定人数) 7" xfId="3184"/>
    <cellStyle name="差_14安徽_财政收支2015年预计及2016年代编预算表(债管)" xfId="3185"/>
    <cellStyle name="表标题 4 2" xfId="3186"/>
    <cellStyle name="表标题 5" xfId="3187"/>
    <cellStyle name="表标题 5 2" xfId="3188"/>
    <cellStyle name="表标题 6" xfId="3189"/>
    <cellStyle name="差 2" xfId="3190"/>
    <cellStyle name="差 3" xfId="3191"/>
    <cellStyle name="好_自行调整差异系数顺序_财力性转移支付2010年预算参考数 2 8" xfId="3192"/>
    <cellStyle name="差 3 2" xfId="3193"/>
    <cellStyle name="差_行政公检法测算_财力性转移支付2010年预算参考数_表一" xfId="3194"/>
    <cellStyle name="差 4" xfId="3195"/>
    <cellStyle name="差 4 2" xfId="3196"/>
    <cellStyle name="差_11大理 5 2" xfId="3197"/>
    <cellStyle name="差 5" xfId="3198"/>
    <cellStyle name="差_14安徽_财力性转移支付2010年预算参考数 2 3" xfId="3199"/>
    <cellStyle name="差 5 2" xfId="3200"/>
    <cellStyle name="差_人代会：2015年一般公共预算表格（24张）最新_（南澳县）财政收支2015年预计及2016年代编预算表" xfId="3201"/>
    <cellStyle name="差_0502通海县 2 2" xfId="3202"/>
    <cellStyle name="差 6" xfId="3203"/>
    <cellStyle name="好_河南 缺口县区测算(地方填报白)_财力性转移支付2010年预算参考数 3 5" xfId="3204"/>
    <cellStyle name="常规 20 2 2 3" xfId="3205"/>
    <cellStyle name="常规 15 2 2 3" xfId="3206"/>
    <cellStyle name="差_00省级(打印)" xfId="3207"/>
    <cellStyle name="差_00省级(打印) 2 2" xfId="3208"/>
    <cellStyle name="差_00省级(打印) 2 3" xfId="3209"/>
    <cellStyle name="差_00省级(打印) 2 3 2" xfId="3210"/>
    <cellStyle name="差_11大理 2 3 2" xfId="3211"/>
    <cellStyle name="差_00省级(打印) 2 4" xfId="3212"/>
    <cellStyle name="常规 20 2 2 3 3" xfId="3213"/>
    <cellStyle name="常规 15 2 2 3 3" xfId="3214"/>
    <cellStyle name="差_00省级(打印) 3" xfId="3215"/>
    <cellStyle name="常规 2 4 3 2 2" xfId="3216"/>
    <cellStyle name="差_分科目情况_含权责发生制 2 3 2" xfId="3217"/>
    <cellStyle name="差_00省级(打印) 4" xfId="3218"/>
    <cellStyle name="差_00省级(打印) 4 2" xfId="3219"/>
    <cellStyle name="常规 2 93 2 2" xfId="3220"/>
    <cellStyle name="常规 2 88 2 2" xfId="3221"/>
    <cellStyle name="常规 10 2 7" xfId="3222"/>
    <cellStyle name="差_不含人员经费系数 2 2" xfId="3223"/>
    <cellStyle name="差_00省级(打印) 5" xfId="3224"/>
    <cellStyle name="常规 2 93 2 3" xfId="3225"/>
    <cellStyle name="常规 2 88 2 3" xfId="3226"/>
    <cellStyle name="差_不含人员经费系数 2 3" xfId="3227"/>
    <cellStyle name="差_2006年水利统计指标统计表 2 3 2" xfId="3228"/>
    <cellStyle name="差_00省级(打印) 6" xfId="3229"/>
    <cellStyle name="常规 6 2 4" xfId="3230"/>
    <cellStyle name="差_00省级(打印)_表一" xfId="3231"/>
    <cellStyle name="差_行政（人员）_不含人员经费系数 3" xfId="3232"/>
    <cellStyle name="差_00省级(打印)_财政收支2015年预计及2016年代编预算表(债管)" xfId="3233"/>
    <cellStyle name="千位分隔[0] 2 3 3 5" xfId="3234"/>
    <cellStyle name="差_行政（人员）_县市旗测算-新科目（含人口规模效应）_财力性转移支付2010年预算参考数 3 2" xfId="3235"/>
    <cellStyle name="差_1.16-2015年省级国有资本经营预算表（按人大财经委初审意见修改）_殷：2015年财政收支执行预计及2016年代编预算表" xfId="3236"/>
    <cellStyle name="差_03昭通" xfId="3237"/>
    <cellStyle name="千位分隔 4 4 3" xfId="3238"/>
    <cellStyle name="好_2014公共预算支出情况表（0827） 3 2" xfId="3239"/>
    <cellStyle name="差_卫生(按照总人口测算）—20080416_不含人员经费系数_财力性转移支付2010年预算参考数 6" xfId="3240"/>
    <cellStyle name="差_分县成本差异系数_民生政策最低支出需求_表一" xfId="3241"/>
    <cellStyle name="差_03昭通 2 2 2" xfId="3242"/>
    <cellStyle name="好_2014公共预算支出情况表（0827） 4" xfId="3243"/>
    <cellStyle name="差_03昭通 2 3" xfId="3244"/>
    <cellStyle name="差_2007年一般预算支出剔除 4" xfId="3245"/>
    <cellStyle name="差_03昭通 2 3 2" xfId="3246"/>
    <cellStyle name="好_2014公共预算支出情况表（0827） 5" xfId="3247"/>
    <cellStyle name="差_03昭通 2 4" xfId="3248"/>
    <cellStyle name="好_分县成本差异系数_民生政策最低支出需求_财力性转移支付2010年预算参考数 2 2 3" xfId="3249"/>
    <cellStyle name="好_30云南_1_财力性转移支付2010年预算参考数 2 7" xfId="3250"/>
    <cellStyle name="差_03昭通_Sheet1" xfId="3251"/>
    <cellStyle name="好_分析缺口率 6 2" xfId="3252"/>
    <cellStyle name="差_03昭通_表一" xfId="3253"/>
    <cellStyle name="差_M01-2(州市补助收入) 4" xfId="3254"/>
    <cellStyle name="差_03昭通_财政收支2015年预计及2016年代编预算表(债管)" xfId="3255"/>
    <cellStyle name="差_0502通海县" xfId="3256"/>
    <cellStyle name="差_0502通海县 2" xfId="3257"/>
    <cellStyle name="好_汇总_财力性转移支付2010年预算参考数 2 3 3" xfId="3258"/>
    <cellStyle name="差_0502通海县 2 2 2" xfId="3259"/>
    <cellStyle name="差_0502通海县 2 3" xfId="3260"/>
    <cellStyle name="好_汇总_财力性转移支付2010年预算参考数 2 4 3" xfId="3261"/>
    <cellStyle name="差_1.16-2015年省级国有资本经营预算表（按人大财经委初审意见修改） 2 3" xfId="3262"/>
    <cellStyle name="差_0502通海县 2 3 2" xfId="3263"/>
    <cellStyle name="好_文体广播事业(按照总人口测算）—20080416_县市旗测算-新科目（含人口规模效应）_财力性转移支付2010年预算参考数 2 2 2 2" xfId="3264"/>
    <cellStyle name="差_分县成本差异系数_不含人员经费系数 3 2" xfId="3265"/>
    <cellStyle name="差_0502通海县 2 4" xfId="3266"/>
    <cellStyle name="差_0502通海县 3" xfId="3267"/>
    <cellStyle name="好_2013年中央公共预算收支调整表（20140110国库司提供）_含权责发生制" xfId="3268"/>
    <cellStyle name="差_0502通海县 4" xfId="3269"/>
    <cellStyle name="好_2013年中央公共预算收支调整表（20140110国库司提供）_含权责发生制 2" xfId="3270"/>
    <cellStyle name="差_0502通海县 4 2" xfId="3271"/>
    <cellStyle name="差_0502通海县 5" xfId="3272"/>
    <cellStyle name="差_0502通海县 5 2" xfId="3273"/>
    <cellStyle name="差_附表 3 2" xfId="3274"/>
    <cellStyle name="差_0502通海县 6" xfId="3275"/>
    <cellStyle name="好_文体广播事业(按照总人口测算）—20080416_不含人员经费系数_财力性转移支付2010年预算参考数 2" xfId="3276"/>
    <cellStyle name="好_530629_2006年县级财政报表附表 5" xfId="3277"/>
    <cellStyle name="差_县市旗测算-新科目（20080626）_县市旗测算-新科目（含人口规模效应） 6" xfId="3278"/>
    <cellStyle name="差_20河南 4" xfId="3279"/>
    <cellStyle name="差_2006年33甘肃_表一" xfId="3280"/>
    <cellStyle name="差_0502通海县_Sheet1" xfId="3281"/>
    <cellStyle name="强调 3 2 3 2" xfId="3282"/>
    <cellStyle name="千位分隔[0] 3 2 4" xfId="3283"/>
    <cellStyle name="差_2006年全省财力计算表（中央、决算） 2 3" xfId="3284"/>
    <cellStyle name="差_1 5" xfId="3285"/>
    <cellStyle name="差_0502通海县_表一" xfId="3286"/>
    <cellStyle name="差_含权责发生制_1 2 3" xfId="3287"/>
    <cellStyle name="差_0502通海县_财政收支2015年预计及2016年代编预算表(债管)" xfId="3288"/>
    <cellStyle name="差_05潍坊 2 2" xfId="3289"/>
    <cellStyle name="差_05潍坊 2 2 2" xfId="3290"/>
    <cellStyle name="差_05潍坊 2 3" xfId="3291"/>
    <cellStyle name="好_11.公用经费" xfId="3292"/>
    <cellStyle name="差_山东省民生支出标准_表一" xfId="3293"/>
    <cellStyle name="差_05潍坊 2 3 2" xfId="3294"/>
    <cellStyle name="好_市辖区测算20080510 3 2 2" xfId="3295"/>
    <cellStyle name="差_05潍坊 2 4" xfId="3296"/>
    <cellStyle name="差_05潍坊 3" xfId="3297"/>
    <cellStyle name="差_2006年水利统计指标统计表 3 2" xfId="3298"/>
    <cellStyle name="差_05潍坊 4" xfId="3299"/>
    <cellStyle name="好_文体广播事业(按照总人口测算）—20080416_不含人员经费系数 4" xfId="3300"/>
    <cellStyle name="差_2008年一般预算支出预计 3" xfId="3301"/>
    <cellStyle name="差_05潍坊 4 2" xfId="3302"/>
    <cellStyle name="解释性文本 2 3 2" xfId="3303"/>
    <cellStyle name="差_青海 缺口县区测算(地方填报) 2" xfId="3304"/>
    <cellStyle name="差_05潍坊 5" xfId="3305"/>
    <cellStyle name="差_青海 缺口县区测算(地方填报) 2 2" xfId="3306"/>
    <cellStyle name="差_05潍坊 5 2" xfId="3307"/>
    <cellStyle name="好_河南 缺口县区测算(地方填报白)_表一" xfId="3308"/>
    <cellStyle name="差_含权责发生制" xfId="3309"/>
    <cellStyle name="差_05潍坊_表一" xfId="3310"/>
    <cellStyle name="常规 25 2 5" xfId="3311"/>
    <cellStyle name="差_卫生(按照总人口测算）—20080416_民生政策最低支出需求_财力性转移支付2010年预算参考数 4 2" xfId="3312"/>
    <cellStyle name="差_2013年中央公共预算收支调整表（20140110国库司提供） 2 3 2" xfId="3313"/>
    <cellStyle name="差_05潍坊_财政收支2015年预计及2016年代编预算表(债管)" xfId="3314"/>
    <cellStyle name="差_行政（人员）_不含人员经费系数_财力性转移支付2010年预算参考数 2 2 2" xfId="3315"/>
    <cellStyle name="差_0605石屏县" xfId="3316"/>
    <cellStyle name="好_2006年34青海_表一" xfId="3317"/>
    <cellStyle name="差_分县成本差异系数_民生政策最低支出需求_财力性转移支付2010年预算参考数 5" xfId="3318"/>
    <cellStyle name="差_2007年收支情况及2008年收支预计表(汇总表)_财政收支2015年预计及2016年代编预算表(债管)" xfId="3319"/>
    <cellStyle name="差_0605石屏县 2" xfId="3320"/>
    <cellStyle name="差_分县成本差异系数_民生政策最低支出需求_财力性转移支付2010年预算参考数 5 2" xfId="3321"/>
    <cellStyle name="差_0605石屏县 2 2" xfId="3322"/>
    <cellStyle name="好_县区合并测算20080421_民生政策最低支出需求_财力性转移支付2010年预算参考数 2 6" xfId="3323"/>
    <cellStyle name="差_5334_2006年迪庆县级财政报表附表" xfId="3324"/>
    <cellStyle name="差_0605石屏县 2 2 2" xfId="3325"/>
    <cellStyle name="差_0605石屏县 2 3" xfId="3326"/>
    <cellStyle name="差_0605石屏县 2 3 2" xfId="3327"/>
    <cellStyle name="差_0605石屏县 2 4" xfId="3328"/>
    <cellStyle name="常规 2 141 2 2" xfId="3329"/>
    <cellStyle name="常规 2 136 2 2" xfId="3330"/>
    <cellStyle name="差_分县成本差异系数_民生政策最低支出需求_财力性转移支付2010年预算参考数 6" xfId="3331"/>
    <cellStyle name="差_0605石屏县 3" xfId="3332"/>
    <cellStyle name="差_0605石屏县 3 2" xfId="3333"/>
    <cellStyle name="好_县市旗测算20080508_民生政策最低支出需求_表一" xfId="3334"/>
    <cellStyle name="常规 2 141 2 3" xfId="3335"/>
    <cellStyle name="常规 2 136 2 3" xfId="3336"/>
    <cellStyle name="差_市辖区测算20080510_民生政策最低支出需求 2 3 2" xfId="3337"/>
    <cellStyle name="差_0605石屏县 4" xfId="3338"/>
    <cellStyle name="差_0605石屏县 4 2" xfId="3339"/>
    <cellStyle name="好_县市旗测算-新科目（20080627）_财力性转移支付2010年预算参考数 8 2" xfId="3340"/>
    <cellStyle name="差_0605石屏县 5" xfId="3341"/>
    <cellStyle name="好_2006年全省财力计算表（中央、决算）_表一" xfId="3342"/>
    <cellStyle name="差_0605石屏县 5 2" xfId="3343"/>
    <cellStyle name="常规 81 6" xfId="3344"/>
    <cellStyle name="差_gdp_表一" xfId="3345"/>
    <cellStyle name="差_0605石屏县 6" xfId="3346"/>
    <cellStyle name="差_0605石屏县_Sheet1" xfId="3347"/>
    <cellStyle name="差_0605石屏县_财力性转移支付2010年预算参考数" xfId="3348"/>
    <cellStyle name="好_县市旗测算-新科目（20080627）_不含人员经费系数_财力性转移支付2010年预算参考数 3 2 2" xfId="3349"/>
    <cellStyle name="好_其他部门(按照总人口测算）—20080416 2 2 3" xfId="3350"/>
    <cellStyle name="差_行政公检法测算_民生政策最低支出需求_财力性转移支付2010年预算参考数 3" xfId="3351"/>
    <cellStyle name="差_2006年34青海_财力性转移支付2010年预算参考数 2 4" xfId="3352"/>
    <cellStyle name="差_0605石屏县_财力性转移支付2010年预算参考数 2" xfId="3353"/>
    <cellStyle name="差_行政公检法测算_民生政策最低支出需求_财力性转移支付2010年预算参考数 3 2" xfId="3354"/>
    <cellStyle name="差_2008年支出核定 3" xfId="3355"/>
    <cellStyle name="差_0605石屏县_财力性转移支付2010年预算参考数 2 2" xfId="3356"/>
    <cellStyle name="常规 3 2 7 3" xfId="3357"/>
    <cellStyle name="常规 2 21 2" xfId="3358"/>
    <cellStyle name="常规 2 16 2" xfId="3359"/>
    <cellStyle name="差_2008年支出核定 5" xfId="3360"/>
    <cellStyle name="差_0605石屏县_财力性转移支付2010年预算参考数 2 4" xfId="3361"/>
    <cellStyle name="好_总人口 6 2" xfId="3362"/>
    <cellStyle name="好_县市旗测算-新科目（20080627）_不含人员经费系数_财力性转移支付2010年预算参考数 3 2 3" xfId="3363"/>
    <cellStyle name="好_汇总 2" xfId="3364"/>
    <cellStyle name="差_行政公检法测算_民生政策最低支出需求_财力性转移支付2010年预算参考数 4" xfId="3365"/>
    <cellStyle name="差_检验表（调整后）_Sheet1" xfId="3366"/>
    <cellStyle name="差_0605石屏县_财力性转移支付2010年预算参考数 3" xfId="3367"/>
    <cellStyle name="好_汇总 2 2" xfId="3368"/>
    <cellStyle name="好_不含人员经费系数 9" xfId="3369"/>
    <cellStyle name="差_行政公检法测算_民生政策最低支出需求_财力性转移支付2010年预算参考数 4 2" xfId="3370"/>
    <cellStyle name="差_0605石屏县_财力性转移支付2010年预算参考数 3 2" xfId="3371"/>
    <cellStyle name="好_汇总 3" xfId="3372"/>
    <cellStyle name="差_行政公检法测算_民生政策最低支出需求_财力性转移支付2010年预算参考数 5" xfId="3373"/>
    <cellStyle name="差_12滨州_表一" xfId="3374"/>
    <cellStyle name="差_0605石屏县_财力性转移支付2010年预算参考数 4" xfId="3375"/>
    <cellStyle name="好_汇总 3 2" xfId="3376"/>
    <cellStyle name="差_行政公检法测算_民生政策最低支出需求_财力性转移支付2010年预算参考数 5 2" xfId="3377"/>
    <cellStyle name="差_0605石屏县_财力性转移支付2010年预算参考数 4 2" xfId="3378"/>
    <cellStyle name="好_汇总 4" xfId="3379"/>
    <cellStyle name="差_行政公检法测算_民生政策最低支出需求_财力性转移支付2010年预算参考数 6" xfId="3380"/>
    <cellStyle name="差_0605石屏县_财力性转移支付2010年预算参考数 5" xfId="3381"/>
    <cellStyle name="好_人员工资和公用经费_财力性转移支付2010年预算参考数_财政收支2015年预计及2016年代编预算表(债管)" xfId="3382"/>
    <cellStyle name="差_0605石屏县_财力性转移支付2010年预算参考数 5 2" xfId="3383"/>
    <cellStyle name="差_0605石屏县_财力性转移支付2010年预算参考数 6" xfId="3384"/>
    <cellStyle name="差_行政（人员）_民生政策最低支出需求 2" xfId="3385"/>
    <cellStyle name="差_0605石屏县_财力性转移支付2010年预算参考数_Sheet1" xfId="3386"/>
    <cellStyle name="差_0605石屏县_财力性转移支付2010年预算参考数_表一" xfId="3387"/>
    <cellStyle name="好_县区合并测算20080421_县市旗测算-新科目（含人口规模效应）_财力性转移支付2010年预算参考数 2 2 3" xfId="3388"/>
    <cellStyle name="差_07临沂 2 2 2" xfId="3389"/>
    <cellStyle name="好_县区合并测算20080421_县市旗测算-新科目（含人口规模效应）_财力性转移支付2010年预算参考数 2 3 3" xfId="3390"/>
    <cellStyle name="差_汇总表4_财力性转移支付2010年预算参考数 2" xfId="3391"/>
    <cellStyle name="差_07临沂 2 3 2" xfId="3392"/>
    <cellStyle name="好_34青海 3" xfId="3393"/>
    <cellStyle name="差_07临沂 5" xfId="3394"/>
    <cellStyle name="常规 122" xfId="3395"/>
    <cellStyle name="常规 117" xfId="3396"/>
    <cellStyle name="差_07临沂_表一" xfId="3397"/>
    <cellStyle name="差_汇总表 2 2 2" xfId="3398"/>
    <cellStyle name="差_安徽 缺口县区测算(地方填报)1 3" xfId="3399"/>
    <cellStyle name="差_09黑龙江 2" xfId="3400"/>
    <cellStyle name="好_成本差异系数（含人口规模）_财力性转移支付2010年预算参考数 2 4" xfId="3401"/>
    <cellStyle name="差_分县成本差异系数_民生政策最低支出需求 5" xfId="3402"/>
    <cellStyle name="差_安徽 缺口县区测算(地方填报)1 3 2" xfId="3403"/>
    <cellStyle name="差_Book2_Sheet1" xfId="3404"/>
    <cellStyle name="差_09黑龙江 2 2" xfId="3405"/>
    <cellStyle name="好_县市旗测算20080508_县市旗测算-新科目（含人口规模效应）_财力性转移支付2010年预算参考数 2 4 3" xfId="3406"/>
    <cellStyle name="差_分县成本差异系数_民生政策最低支出需求 5 2" xfId="3407"/>
    <cellStyle name="差_09黑龙江 2 2 2" xfId="3408"/>
    <cellStyle name="常规 80 6" xfId="3409"/>
    <cellStyle name="常规 75 6" xfId="3410"/>
    <cellStyle name="差_09黑龙江 2 3 2" xfId="3411"/>
    <cellStyle name="差_09黑龙江 2 4" xfId="3412"/>
    <cellStyle name="好_行政(燃修费)_县市旗测算-新科目（含人口规模效应） 2 3" xfId="3413"/>
    <cellStyle name="好_2014调整事项 2 3 3" xfId="3414"/>
    <cellStyle name="差_安徽 缺口县区测算(地方填报)1 4" xfId="3415"/>
    <cellStyle name="差_2013调整事项_含权责发生制 2" xfId="3416"/>
    <cellStyle name="差_1110洱源县 2 2 2" xfId="3417"/>
    <cellStyle name="差_09黑龙江 3" xfId="3418"/>
    <cellStyle name="好_行政(燃修费)_县市旗测算-新科目（含人口规模效应） 2 3 2" xfId="3419"/>
    <cellStyle name="差_安徽 缺口县区测算(地方填报)1 4 2" xfId="3420"/>
    <cellStyle name="差_2013调整事项_含权责发生制 2 2" xfId="3421"/>
    <cellStyle name="差_09黑龙江 3 2" xfId="3422"/>
    <cellStyle name="好_行政(燃修费)_县市旗测算-新科目（含人口规模效应） 2 4" xfId="3423"/>
    <cellStyle name="差_安徽 缺口县区测算(地方填报)1 5" xfId="3424"/>
    <cellStyle name="差_2013调整事项_含权责发生制 3" xfId="3425"/>
    <cellStyle name="差_09黑龙江 4" xfId="3426"/>
    <cellStyle name="差_安徽 缺口县区测算(地方填报)1 5 2" xfId="3427"/>
    <cellStyle name="差_09黑龙江 4 2" xfId="3428"/>
    <cellStyle name="差_09黑龙江 5 2" xfId="3429"/>
    <cellStyle name="差_09黑龙江 6" xfId="3430"/>
    <cellStyle name="差_县市旗测算20080508_县市旗测算-新科目（含人口规模效应）_财力性转移支付2010年预算参考数 2 2 2" xfId="3431"/>
    <cellStyle name="差_09黑龙江_财力性转移支付2010年预算参考数" xfId="3432"/>
    <cellStyle name="差_09黑龙江_财力性转移支付2010年预算参考数 2 2" xfId="3433"/>
    <cellStyle name="差_09黑龙江_财力性转移支付2010年预算参考数 2 2 2" xfId="3434"/>
    <cellStyle name="差_09黑龙江_财力性转移支付2010年预算参考数 2 3" xfId="3435"/>
    <cellStyle name="差_09黑龙江_财力性转移支付2010年预算参考数 2 4" xfId="3436"/>
    <cellStyle name="差_行政（人员）_财力性转移支付2010年预算参考数_表一" xfId="3437"/>
    <cellStyle name="差_09黑龙江_财力性转移支付2010年预算参考数 3" xfId="3438"/>
    <cellStyle name="差_行政(燃修费)_财力性转移支付2010年预算参考数_Sheet1" xfId="3439"/>
    <cellStyle name="差_09黑龙江_财力性转移支付2010年预算参考数 3 2" xfId="3440"/>
    <cellStyle name="差_09黑龙江_财力性转移支付2010年预算参考数 4" xfId="3441"/>
    <cellStyle name="差_09黑龙江_财力性转移支付2010年预算参考数 4 2" xfId="3442"/>
    <cellStyle name="差_09黑龙江_财力性转移支付2010年预算参考数 5" xfId="3443"/>
    <cellStyle name="差_09黑龙江_财力性转移支付2010年预算参考数 5 2" xfId="3444"/>
    <cellStyle name="差_09黑龙江_财力性转移支付2010年预算参考数 6" xfId="3445"/>
    <cellStyle name="差_2008年全省汇总收支计算表_财力性转移支付2010年预算参考数 5" xfId="3446"/>
    <cellStyle name="差_09黑龙江_财力性转移支付2010年预算参考数_Sheet1" xfId="3447"/>
    <cellStyle name="好_2015年专项资金清理整合意见 2" xfId="3448"/>
    <cellStyle name="差_文体广播事业(按照总人口测算）—20080416 6" xfId="3449"/>
    <cellStyle name="差_33甘肃 4" xfId="3450"/>
    <cellStyle name="差_09黑龙江_财力性转移支付2010年预算参考数_表一" xfId="3451"/>
    <cellStyle name="差_5334_2006年迪庆县级财政报表附表 3 2" xfId="3452"/>
    <cellStyle name="差_09黑龙江_财力性转移支付2010年预算参考数_财政收支2015年预计及2016年代编预算表(债管)" xfId="3453"/>
    <cellStyle name="差_2015年社会保险基金预算（1.27再修改-修改打印格式2） 4" xfId="3454"/>
    <cellStyle name="差_1" xfId="3455"/>
    <cellStyle name="常规 7 2 3 4" xfId="3456"/>
    <cellStyle name="差_2015年社会保险基金预算（1.27再修改-修改打印格式2） 4 2" xfId="3457"/>
    <cellStyle name="差_1 2" xfId="3458"/>
    <cellStyle name="差_2007一般预算支出口径剔除表_财政收支2015年预计及2016年代编预算表(债管)" xfId="3459"/>
    <cellStyle name="差_1 2 2" xfId="3460"/>
    <cellStyle name="好_总人口 2 2 4" xfId="3461"/>
    <cellStyle name="差_人员工资和公用经费3_财政收支2015年预计及2016年代编预算表(债管)" xfId="3462"/>
    <cellStyle name="差_14安徽" xfId="3463"/>
    <cellStyle name="差_1 2 2 2" xfId="3464"/>
    <cellStyle name="差_市辖区测算20080510_县市旗测算-新科目（含人口规模效应）_财力性转移支付2010年预算参考数_表一" xfId="3465"/>
    <cellStyle name="差_1 2 3" xfId="3466"/>
    <cellStyle name="好_总人口 2 3 4" xfId="3467"/>
    <cellStyle name="差_1 2 3 2" xfId="3468"/>
    <cellStyle name="差_2.经费安排表" xfId="3469"/>
    <cellStyle name="差_1 2 4" xfId="3470"/>
    <cellStyle name="千位分隔[0] 3 2 2" xfId="3471"/>
    <cellStyle name="常规 7 2 3 5" xfId="3472"/>
    <cellStyle name="差_1 3" xfId="3473"/>
    <cellStyle name="千位分隔[0] 3 2 2 2" xfId="3474"/>
    <cellStyle name="好_云南 缺口县区测算(地方填报) 2 7" xfId="3475"/>
    <cellStyle name="好_行政公检法测算_不含人员经费系数_财力性转移支付2010年预算参考数 9" xfId="3476"/>
    <cellStyle name="差_2007一般预算支出口径剔除表 6" xfId="3477"/>
    <cellStyle name="差_1 3 2" xfId="3478"/>
    <cellStyle name="千位分隔[0] 3 2 3" xfId="3479"/>
    <cellStyle name="好_汇总表_财力性转移支付2010年预算参考数 2 6" xfId="3480"/>
    <cellStyle name="差_行政（人员）_县市旗测算-新科目（含人口规模效应）_财力性转移支付2010年预算参考数" xfId="3481"/>
    <cellStyle name="差_汇总表4 5 2" xfId="3482"/>
    <cellStyle name="差_2006年全省财力计算表（中央、决算） 2 2" xfId="3483"/>
    <cellStyle name="差_1 4" xfId="3484"/>
    <cellStyle name="好_汇总表4 2 4" xfId="3485"/>
    <cellStyle name="好_赤字12500(不超收)" xfId="3486"/>
    <cellStyle name="差_行政（人员）_县市旗测算-新科目（含人口规模效应）_财力性转移支付2010年预算参考数 2" xfId="3487"/>
    <cellStyle name="差_2006年全省财力计算表（中央、决算） 2 2 2" xfId="3488"/>
    <cellStyle name="差_1 4 2" xfId="3489"/>
    <cellStyle name="强调 3 2 3 2 2" xfId="3490"/>
    <cellStyle name="好_汇总表4 3 4" xfId="3491"/>
    <cellStyle name="差_2006年全省财力计算表（中央、决算） 2 3 2" xfId="3492"/>
    <cellStyle name="差_1 5 2" xfId="3493"/>
    <cellStyle name="强调 3 2 3 3" xfId="3494"/>
    <cellStyle name="千位分隔[0] 3 2 5" xfId="3495"/>
    <cellStyle name="好_市辖区测算-新科目（20080626）_不含人员经费系数_财力性转移支付2010年预算参考数 3 2 2" xfId="3496"/>
    <cellStyle name="差_2006年全省财力计算表（中央、决算） 2 4" xfId="3497"/>
    <cellStyle name="差_1 6" xfId="3498"/>
    <cellStyle name="好_县市旗测算-新科目（20080626）_财力性转移支付2010年预算参考数_表一" xfId="3499"/>
    <cellStyle name="好_00省级(打印) 4 2" xfId="3500"/>
    <cellStyle name="差_14安徽_财力性转移支付2010年预算参考数 4 2" xfId="3501"/>
    <cellStyle name="差_1.16-2015年省级国有资本经营预算表（按人大财经委初审意见修改） 2 2" xfId="3502"/>
    <cellStyle name="好_分析缺口率_财力性转移支付2010年预算参考数 2 3 5" xfId="3503"/>
    <cellStyle name="差_1.16-2015年省级国有资本经营预算表（按人大财经委初审意见修改） 2 2 2" xfId="3504"/>
    <cellStyle name="差_2008年一般预算支出预计_财政收支2015年预计及2016年代编预算表(债管)" xfId="3505"/>
    <cellStyle name="差_1.16-2015年省级国有资本经营预算表（按人大财经委初审意见修改） 2 3 2" xfId="3506"/>
    <cellStyle name="好_县区合并测算20080423(按照各省比重）_民生政策最低支出需求_财力性转移支付2010年预算参考数 2 2" xfId="3507"/>
    <cellStyle name="差_1.16-2015年省级国有资本经营预算表（按人大财经委初审意见修改） 2 4" xfId="3508"/>
    <cellStyle name="好_平邑 7" xfId="3509"/>
    <cellStyle name="好_00省级(打印) 5 2" xfId="3510"/>
    <cellStyle name="差_民生政策最低支出需求" xfId="3511"/>
    <cellStyle name="差_14安徽_财力性转移支付2010年预算参考数 5 2" xfId="3512"/>
    <cellStyle name="差_1.16-2015年省级国有资本经营预算表（按人大财经委初审意见修改） 3 2" xfId="3513"/>
    <cellStyle name="好_00省级(打印) 6" xfId="3514"/>
    <cellStyle name="差_文体广播事业(按照总人口测算）—20080416_民生政策最低支出需求_财力性转移支付2010年预算参考数_Sheet1" xfId="3515"/>
    <cellStyle name="差_14安徽_财力性转移支付2010年预算参考数 6" xfId="3516"/>
    <cellStyle name="差_1.16-2015年省级国有资本经营预算表（按人大财经委初审意见修改） 4" xfId="3517"/>
    <cellStyle name="差_28四川_财力性转移支付2010年预算参考数_Sheet1" xfId="3518"/>
    <cellStyle name="差_1.16-2015年省级国有资本经营预算表（按人大财经委初审意见修改） 4 2" xfId="3519"/>
    <cellStyle name="差_1.16-2015年省级国有资本经营预算表（按人大财经委初审意见修改） 5" xfId="3520"/>
    <cellStyle name="好_27重庆_财力性转移支付2010年预算参考数_Sheet1" xfId="3521"/>
    <cellStyle name="差_行政（人员）_县市旗测算-新科目（含人口规模效应） 3" xfId="3522"/>
    <cellStyle name="差_1.16-2015年省级国有资本经营预算表（按人大财经委初审意见修改） 5 2" xfId="3523"/>
    <cellStyle name="差_1.16-2015年省级国有资本经营预算表（按人大财经委初审意见修改） 6" xfId="3524"/>
    <cellStyle name="强调文字颜色 3 5" xfId="3525"/>
    <cellStyle name="好_2008年支出调整 3 4" xfId="3526"/>
    <cellStyle name="差_1.16-2015年省级国有资本经营预算表（按人大财经委初审意见修改）_（龙湖区）财政收支2015年预计及2016年代编预算表" xfId="3527"/>
    <cellStyle name="好_教育(按照总人口测算）—20080416_不含人员经费系数 8 2" xfId="3528"/>
    <cellStyle name="差_卫生(按照总人口测算）—20080416_不含人员经费系数_财力性转移支付2010年预算参考数 4 2" xfId="3529"/>
    <cellStyle name="差_测算结果 3" xfId="3530"/>
    <cellStyle name="差_1.16-2015年省级国有资本经营预算表（按人大财经委初审意见修改）_（南澳县）财政收支2015年预计及2016年代编预算表" xfId="3531"/>
    <cellStyle name="好_行政公检法测算_财力性转移支付2010年预算参考数_表一" xfId="3532"/>
    <cellStyle name="好_2014公共预算支出情况表（0827）_Sheet1" xfId="3533"/>
    <cellStyle name="差_1.16-2015年省级国有资本经营预算表（按人大财经委初审意见修改）_1219新濠江区财政收支2015年预计及2016年代编预算表" xfId="3534"/>
    <cellStyle name="好_人员工资和公用经费3_财力性转移支付2010年预算参考数 3" xfId="3535"/>
    <cellStyle name="好_人员工资和公用经费 2" xfId="3536"/>
    <cellStyle name="差_文体广播事业(按照总人口测算）—20080416_不含人员经费系数_财力性转移支付2010年预算参考数_财政收支2015年预计及2016年代编预算表(债管)" xfId="3537"/>
    <cellStyle name="差_14安徽_Sheet1" xfId="3538"/>
    <cellStyle name="差_1.16-2015年省级国有资本经营预算表（按人大财经委初审意见修改）_表一" xfId="3539"/>
    <cellStyle name="差_公共财政专项转移支付测算表0918 2 2 2" xfId="3540"/>
    <cellStyle name="差_Book1_财力性转移支付2010年预算参考数 6" xfId="3541"/>
    <cellStyle name="差_1.16-2015年省级国有资本经营预算表（按人大财经委初审意见修改）_财政收支2015年预计及2016年代编预算表(债管)" xfId="3542"/>
    <cellStyle name="差_1.16-2015年省级国有资本经营预算表（按人大财经委初审意见修改）_潮阳重新上报-财政收支2015年预计及2016年代编预算表" xfId="3543"/>
    <cellStyle name="好_县区合并测算20080423(按照各省比重）_民生政策最低支出需求_财政收支2015年预计及2016年代编预算表(债管)" xfId="3544"/>
    <cellStyle name="差_1.16-2015年省级国有资本经营预算表（按人大财经委初审意见修改）_第三次上报潮南财政收支2015年预计及2016年代编预算表" xfId="3545"/>
    <cellStyle name="差_1.8-2015年省级国有资本经营预算表（按人大财经委初审意见修改） 2" xfId="3546"/>
    <cellStyle name="差_1.8-2015年省级国有资本经营预算表（按人大财经委初审意见修改） 2 2 2" xfId="3547"/>
    <cellStyle name="差_1.8-2015年省级国有资本经营预算表（按人大财经委初审意见修改） 2 3" xfId="3548"/>
    <cellStyle name="差_1.8-2015年省级国有资本经营预算表（按人大财经委初审意见修改） 2 3 2" xfId="3549"/>
    <cellStyle name="差_附表" xfId="3550"/>
    <cellStyle name="差_1.8-2015年省级国有资本经营预算表（按人大财经委初审意见修改） 2 4" xfId="3551"/>
    <cellStyle name="常规 5 3 2" xfId="3552"/>
    <cellStyle name="常规 138 2" xfId="3553"/>
    <cellStyle name="差_成本差异系数（含人口规模） 2 2" xfId="3554"/>
    <cellStyle name="差_34青海_财力性转移支付2010年预算参考数 3 2" xfId="3555"/>
    <cellStyle name="差_1.8-2015年省级国有资本经营预算表（按人大财经委初审意见修改） 3" xfId="3556"/>
    <cellStyle name="常规 5 3 3" xfId="3557"/>
    <cellStyle name="常规 138 3" xfId="3558"/>
    <cellStyle name="差_成本差异系数（含人口规模） 2 3" xfId="3559"/>
    <cellStyle name="差_1.8-2015年省级国有资本经营预算表（按人大财经委初审意见修改） 4" xfId="3560"/>
    <cellStyle name="常规 138 3 2" xfId="3561"/>
    <cellStyle name="差_教育(按照总人口测算）—20080416_不含人员经费系数_财政收支2015年预计及2016年代编预算表(债管)" xfId="3562"/>
    <cellStyle name="差_成本差异系数（含人口规模） 2 3 2" xfId="3563"/>
    <cellStyle name="差_1.8-2015年省级国有资本经营预算表（按人大财经委初审意见修改） 4 2" xfId="3564"/>
    <cellStyle name="常规 5 3 4" xfId="3565"/>
    <cellStyle name="常规 138 4" xfId="3566"/>
    <cellStyle name="差_成本差异系数（含人口规模） 2 4" xfId="3567"/>
    <cellStyle name="差_1.8-2015年省级国有资本经营预算表（按人大财经委初审意见修改） 5" xfId="3568"/>
    <cellStyle name="好_青海 缺口县区测算(地方填报)_财力性转移支付2010年预算参考数 3" xfId="3569"/>
    <cellStyle name="好_2006年27重庆_财力性转移支付2010年预算参考数 2 4" xfId="3570"/>
    <cellStyle name="常规 2 74 2 3" xfId="3571"/>
    <cellStyle name="常规 2 69 2 3" xfId="3572"/>
    <cellStyle name="差_1.8-2015年省级国有资本经营预算表（按人大财经委初审意见修改） 5 2" xfId="3573"/>
    <cellStyle name="好_教育(按照总人口测算）—20080416_民生政策最低支出需求_Sheet1" xfId="3574"/>
    <cellStyle name="常规 138 5" xfId="3575"/>
    <cellStyle name="差_1.8-2015年省级国有资本经营预算表（按人大财经委初审意见修改） 6" xfId="3576"/>
    <cellStyle name="好_农林水和城市维护标准支出20080505－县区合计_县市旗测算-新科目（含人口规模效应） 2 8" xfId="3577"/>
    <cellStyle name="好_核定人数下发表_财力性转移支付2010年预算参考数 2 3 4" xfId="3578"/>
    <cellStyle name="差_1.8-2015年省级国有资本经营预算表（按人大财经委初审意见修改）_(12.19)江门市报送(补充表六)" xfId="3579"/>
    <cellStyle name="好_分县成本差异系数_Sheet1" xfId="3580"/>
    <cellStyle name="差_1.8-2015年省级国有资本经营预算表（按人大财经委初审意见修改）_（金平）财政收支2015年预计及2016年代编预算表" xfId="3581"/>
    <cellStyle name="好_市辖区测算20080510_民生政策最低支出需求_财力性转移支付2010年预算参考数 2 7" xfId="3582"/>
    <cellStyle name="常规 9 7 2" xfId="3583"/>
    <cellStyle name="常规 8 2 2 3 3" xfId="3584"/>
    <cellStyle name="差_行政(燃修费) 3" xfId="3585"/>
    <cellStyle name="差_2008年一般预算支出预计 2 4" xfId="3586"/>
    <cellStyle name="差_1.8-2015年省级国有资本经营预算表（按人大财经委初审意见修改）_（龙湖区）财政收支2015年预计及2016年代编预算表" xfId="3587"/>
    <cellStyle name="常规 20 8 2" xfId="3588"/>
    <cellStyle name="常规 15 8 2" xfId="3589"/>
    <cellStyle name="差_1.8-2015年省级国有资本经营预算表（按人大财经委初审意见修改）_财政收支2015年预计及2016年代编预算表" xfId="3590"/>
    <cellStyle name="差_1.8-2015年省级国有资本经营预算表（按人大财经委初审意见修改）_财政收支2015年预计及2016年代编预算表(债管)" xfId="3591"/>
    <cellStyle name="常规 133 3" xfId="3592"/>
    <cellStyle name="常规 128 3" xfId="3593"/>
    <cellStyle name="差_分县成本差异系数_财力性转移支付2010年预算参考数 3 2" xfId="3594"/>
    <cellStyle name="差_1.8-2015年省级国有资本经营预算表（按人大财经委初审意见修改）_潮阳重新上报-财政收支2015年预计及2016年代编预算表" xfId="3595"/>
    <cellStyle name="差_1.8-2015年省级国有资本经营预算表（按人大财经委初审意见修改）_澄海区--财政收支2015年预计及2016年代编预算表" xfId="3596"/>
    <cellStyle name="差_1.8-2015年省级国有资本经营预算表（按人大财经委初审意见修改）_殷：2015年财政收支执行预计及2016年代编预算表" xfId="3597"/>
    <cellStyle name="差_27重庆 2 2 2" xfId="3598"/>
    <cellStyle name="差_1_Sheet1" xfId="3599"/>
    <cellStyle name="好_自行调整差异系数顺序_财力性转移支付2010年预算参考数 2 4 2" xfId="3600"/>
    <cellStyle name="差_汇总 4 2" xfId="3601"/>
    <cellStyle name="差_1_表一" xfId="3602"/>
    <cellStyle name="常规 9 3 2 2" xfId="3603"/>
    <cellStyle name="差_行政（人员）_不含人员经费系数 5" xfId="3604"/>
    <cellStyle name="差_1_财力性转移支付2010年预算参考数 2" xfId="3605"/>
    <cellStyle name="好_人员工资和公用经费3_财力性转移支付2010年预算参考数 2 6" xfId="3606"/>
    <cellStyle name="差_行政（人员）_不含人员经费系数 5 2" xfId="3607"/>
    <cellStyle name="差_1_财力性转移支付2010年预算参考数 2 2" xfId="3608"/>
    <cellStyle name="好_县市旗测算-新科目（20080626）_民生政策最低支出需求 8" xfId="3609"/>
    <cellStyle name="好_教育(按照总人口测算）—20080416_县市旗测算-新科目（含人口规模效应）_财力性转移支付2010年预算参考数 2 8" xfId="3610"/>
    <cellStyle name="差_2008年全省汇总收支计算表 5" xfId="3611"/>
    <cellStyle name="差_1_财力性转移支付2010年预算参考数 2 2 2" xfId="3612"/>
    <cellStyle name="差_1_财力性转移支付2010年预算参考数 2 3 2" xfId="3613"/>
    <cellStyle name="好_缺口县区测算(按2007支出增长25%测算)_Sheet1" xfId="3614"/>
    <cellStyle name="常规 37 4 2" xfId="3615"/>
    <cellStyle name="差_文体广播部门_财政收支2015年预计及2016年代编预算表(债管)" xfId="3616"/>
    <cellStyle name="差_2008年预计支出与2007年对比 2 3 2" xfId="3617"/>
    <cellStyle name="差_1110洱源县" xfId="3618"/>
    <cellStyle name="差_1_财力性转移支付2010年预算参考数 2 4" xfId="3619"/>
    <cellStyle name="常规 9 3 2 3" xfId="3620"/>
    <cellStyle name="差_行政（人员）_不含人员经费系数 6" xfId="3621"/>
    <cellStyle name="差_1_财力性转移支付2010年预算参考数 3" xfId="3622"/>
    <cellStyle name="好_行政（人员）_不含人员经费系数 2 7" xfId="3623"/>
    <cellStyle name="差_1_财力性转移支付2010年预算参考数 3 2" xfId="3624"/>
    <cellStyle name="差_行政(燃修费)_不含人员经费系数_财力性转移支付2010年预算参考数 5 2" xfId="3625"/>
    <cellStyle name="差_1_财力性转移支付2010年预算参考数 4" xfId="3626"/>
    <cellStyle name="差_行政(燃修费)_财力性转移支付2010年预算参考数 5" xfId="3627"/>
    <cellStyle name="差_1_财力性转移支付2010年预算参考数 4 2" xfId="3628"/>
    <cellStyle name="差_1_财力性转移支付2010年预算参考数 5" xfId="3629"/>
    <cellStyle name="差_1_财力性转移支付2010年预算参考数 5 2" xfId="3630"/>
    <cellStyle name="好_卫生(按照总人口测算）—20080416_民生政策最低支出需求_财力性转移支付2010年预算参考数 2 3" xfId="3631"/>
    <cellStyle name="差_河南 缺口县区测算(地方填报)_财力性转移支付2010年预算参考数 2 3 2" xfId="3632"/>
    <cellStyle name="差_2008年全省汇总收支计算表_财政收支2015年预计及2016年代编预算表(债管)" xfId="3633"/>
    <cellStyle name="差_1_财力性转移支付2010年预算参考数 6" xfId="3634"/>
    <cellStyle name="差_1_财力性转移支付2010年预算参考数_表一" xfId="3635"/>
    <cellStyle name="差_1_财力性转移支付2010年预算参考数_财政收支2015年预计及2016年代编预算表(债管)" xfId="3636"/>
    <cellStyle name="差_1_财政收支2015年预计及2016年代编预算表(债管)" xfId="3637"/>
    <cellStyle name="差_2007年收支情况及2008年收支预计表(汇总表)_财力性转移支付2010年预算参考数_表一" xfId="3638"/>
    <cellStyle name="差_1110洱源县 2 3" xfId="3639"/>
    <cellStyle name="差_1110洱源县 2 3 2" xfId="3640"/>
    <cellStyle name="常规 102 2 3 2" xfId="3641"/>
    <cellStyle name="差_1110洱源县 2 4" xfId="3642"/>
    <cellStyle name="差_分析缺口率_财力性转移支付2010年预算参考数 5 2" xfId="3643"/>
    <cellStyle name="差_1110洱源县 4 2" xfId="3644"/>
    <cellStyle name="好_卫生部门_表一" xfId="3645"/>
    <cellStyle name="好_2013年红本_含权责发生制 2 2 3" xfId="3646"/>
    <cellStyle name="差_分析缺口率_财力性转移支付2010年预算参考数 6" xfId="3647"/>
    <cellStyle name="差_2006年27重庆" xfId="3648"/>
    <cellStyle name="差_1110洱源县 5" xfId="3649"/>
    <cellStyle name="差_2006年27重庆 2" xfId="3650"/>
    <cellStyle name="差_1110洱源县 5 2" xfId="3651"/>
    <cellStyle name="好_2013年红本_含权责发生制 2 2 4" xfId="3652"/>
    <cellStyle name="差_1110洱源县 6" xfId="3653"/>
    <cellStyle name="差_行政（人员）_民生政策最低支出需求_财力性转移支付2010年预算参考数 5 2" xfId="3654"/>
    <cellStyle name="差_附表_财力性转移支付2010年预算参考数 2 2 2" xfId="3655"/>
    <cellStyle name="差_1110洱源县_表一" xfId="3656"/>
    <cellStyle name="差_1110洱源县_财力性转移支付2010年预算参考数 2 2 2" xfId="3657"/>
    <cellStyle name="好_教育(按照总人口测算）—20080416_不含人员经费系数 6" xfId="3658"/>
    <cellStyle name="好_核定人数对比_财力性转移支付2010年预算参考数 2 2 4" xfId="3659"/>
    <cellStyle name="好_03昭通 5 2" xfId="3660"/>
    <cellStyle name="差_卫生(按照总人口测算）—20080416_不含人员经费系数_财力性转移支付2010年预算参考数 2" xfId="3661"/>
    <cellStyle name="差_1110洱源县_财力性转移支付2010年预算参考数 2 3" xfId="3662"/>
    <cellStyle name="好_教育(按照总人口测算）—20080416_不含人员经费系数 6 2" xfId="3663"/>
    <cellStyle name="差_卫生(按照总人口测算）—20080416_县市旗测算-新科目（含人口规模效应）_财力性转移支付2010年预算参考数 3 2" xfId="3664"/>
    <cellStyle name="差_卫生(按照总人口测算）—20080416_不含人员经费系数_财力性转移支付2010年预算参考数 2 2" xfId="3665"/>
    <cellStyle name="差_不含人员经费系数_Sheet1" xfId="3666"/>
    <cellStyle name="差_1110洱源县_财力性转移支付2010年预算参考数 2 3 2" xfId="3667"/>
    <cellStyle name="好_教育(按照总人口测算）—20080416_不含人员经费系数 7" xfId="3668"/>
    <cellStyle name="好_核定人数对比_财力性转移支付2010年预算参考数 2 2 5" xfId="3669"/>
    <cellStyle name="差_卫生(按照总人口测算）—20080416_不含人员经费系数_财力性转移支付2010年预算参考数 3" xfId="3670"/>
    <cellStyle name="差_1110洱源县_财力性转移支付2010年预算参考数 2 4" xfId="3671"/>
    <cellStyle name="好_核定人数对比_财力性转移支付2010年预算参考数 2 4 3" xfId="3672"/>
    <cellStyle name="差_汇总-县级财政报表附表 2" xfId="3673"/>
    <cellStyle name="差_成本差异系数（含人口规模）_财力性转移支付2010年预算参考数 4" xfId="3674"/>
    <cellStyle name="差_1110洱源县_财力性转移支付2010年预算参考数 4 2" xfId="3675"/>
    <cellStyle name="差_1110洱源县_财力性转移支付2010年预算参考数 5" xfId="3676"/>
    <cellStyle name="差_1110洱源县_财力性转移支付2010年预算参考数 5 2" xfId="3677"/>
    <cellStyle name="差_1110洱源县_财力性转移支付2010年预算参考数 6" xfId="3678"/>
    <cellStyle name="差_汇总表" xfId="3679"/>
    <cellStyle name="差_1110洱源县_财力性转移支付2010年预算参考数_表一" xfId="3680"/>
    <cellStyle name="常规 2 3 2 6" xfId="3681"/>
    <cellStyle name="差_1110洱源县_财力性转移支付2010年预算参考数_财政收支2015年预计及2016年代编预算表(债管)" xfId="3682"/>
    <cellStyle name="差_附表2：2015年项目库分类汇总 - 汇总各处室 - 发小代1.27 4" xfId="3683"/>
    <cellStyle name="差_1110洱源县_财政收支2015年预计及2016年代编预算表(债管)" xfId="3684"/>
    <cellStyle name="差_11大理" xfId="3685"/>
    <cellStyle name="差_11大理 2" xfId="3686"/>
    <cellStyle name="差_11大理 2 2" xfId="3687"/>
    <cellStyle name="好_缺口县区测算(按2007支出增长25%测算) 2 5" xfId="3688"/>
    <cellStyle name="差_行政(燃修费)_县市旗测算-新科目（含人口规模效应） 4" xfId="3689"/>
    <cellStyle name="差_分析缺口率 3" xfId="3690"/>
    <cellStyle name="差_11大理 2 2 2" xfId="3691"/>
    <cellStyle name="好_0605石屏县_财力性转移支付2010年预算参考数 3 2" xfId="3692"/>
    <cellStyle name="差_2013年中央公共预算收支调整表（20140110国库司提供） 2 2 2" xfId="3693"/>
    <cellStyle name="差_11大理 2 3" xfId="3694"/>
    <cellStyle name="差_11大理 2 4" xfId="3695"/>
    <cellStyle name="差_11大理 3" xfId="3696"/>
    <cellStyle name="差_11大理 3 2" xfId="3697"/>
    <cellStyle name="好_总帐表-许助理汇报后修改（支出）" xfId="3698"/>
    <cellStyle name="差_11大理 4 2" xfId="3699"/>
    <cellStyle name="差_11大理 5" xfId="3700"/>
    <cellStyle name="差_行政（人员）_民生政策最低支出需求 5" xfId="3701"/>
    <cellStyle name="差_11大理_Sheet1" xfId="3702"/>
    <cellStyle name="好_分科目情况_含权责发生制 2 5" xfId="3703"/>
    <cellStyle name="好_34青海_财力性转移支付2010年预算参考数 2 6" xfId="3704"/>
    <cellStyle name="差_11大理_财力性转移支付2010年预算参考数" xfId="3705"/>
    <cellStyle name="差_11大理_财力性转移支付2010年预算参考数 2" xfId="3706"/>
    <cellStyle name="好_1.16-2015年省级国有资本经营预算表（按人大财经委初审意见修改）_1219新濠江区财政收支2015年预计及2016年代编预算表" xfId="3707"/>
    <cellStyle name="差_11大理_财力性转移支付2010年预算参考数 2 2" xfId="3708"/>
    <cellStyle name="差_11大理_财力性转移支付2010年预算参考数 2 2 2" xfId="3709"/>
    <cellStyle name="差_行政公检法测算_不含人员经费系数_财力性转移支付2010年预算参考数 2 2" xfId="3710"/>
    <cellStyle name="差_11大理_财力性转移支付2010年预算参考数 3" xfId="3711"/>
    <cellStyle name="好_平邑 2 7" xfId="3712"/>
    <cellStyle name="常规 69 2 4" xfId="3713"/>
    <cellStyle name="差_行政公检法测算_不含人员经费系数_财力性转移支付2010年预算参考数 2 2 2" xfId="3714"/>
    <cellStyle name="差_汇总 6" xfId="3715"/>
    <cellStyle name="差_11大理_财力性转移支付2010年预算参考数 3 2" xfId="3716"/>
    <cellStyle name="差_行政公检法测算_不含人员经费系数_财力性转移支付2010年预算参考数 2 3 2" xfId="3717"/>
    <cellStyle name="差_11大理_财力性转移支付2010年预算参考数 4 2" xfId="3718"/>
    <cellStyle name="差_行政公检法测算_不含人员经费系数_财力性转移支付2010年预算参考数 2 4" xfId="3719"/>
    <cellStyle name="差_2006年27重庆 2 2" xfId="3720"/>
    <cellStyle name="差_11大理_财力性转移支付2010年预算参考数 5" xfId="3721"/>
    <cellStyle name="强调 2 4" xfId="3722"/>
    <cellStyle name="差_2006年27重庆 2 2 2" xfId="3723"/>
    <cellStyle name="差_2006年22湖南_财力性转移支付2010年预算参考数 5" xfId="3724"/>
    <cellStyle name="差_11大理_财力性转移支付2010年预算参考数 5 2" xfId="3725"/>
    <cellStyle name="差_2006年27重庆 2 3" xfId="3726"/>
    <cellStyle name="差_11大理_财力性转移支付2010年预算参考数 6" xfId="3727"/>
    <cellStyle name="差_附表2：2015年项目库分类汇总 - 汇总各处室 - 发小代1.21 6" xfId="3728"/>
    <cellStyle name="差_11大理_财力性转移支付2010年预算参考数_Sheet1" xfId="3729"/>
    <cellStyle name="差_11大理_财力性转移支付2010年预算参考数_表一" xfId="3730"/>
    <cellStyle name="好_卫生部门_财力性转移支付2010年预算参考数 3 2 2" xfId="3731"/>
    <cellStyle name="常规 13 2 2 3 2" xfId="3732"/>
    <cellStyle name="差_县市旗测算20080508_不含人员经费系数_财力性转移支付2010年预算参考数 2 3 2" xfId="3733"/>
    <cellStyle name="差_2007年一般预算支出剔除_财力性转移支付2010年预算参考数 5 2" xfId="3734"/>
    <cellStyle name="差_11大理_财力性转移支付2010年预算参考数_财政收支2015年预计及2016年代编预算表(债管)" xfId="3735"/>
    <cellStyle name="差_11大理_财政收支2015年预计及2016年代编预算表(债管)" xfId="3736"/>
    <cellStyle name="差_行政(燃修费)_财力性转移支付2010年预算参考数 5 2" xfId="3737"/>
    <cellStyle name="差_12滨州" xfId="3738"/>
    <cellStyle name="好_34青海_1_财力性转移支付2010年预算参考数 3" xfId="3739"/>
    <cellStyle name="差_2006年水利统计指标统计表_财力性转移支付2010年预算参考数_表一" xfId="3740"/>
    <cellStyle name="差_12滨州_Sheet1" xfId="3741"/>
    <cellStyle name="差_第五部分(才淼、饶永宏） 5" xfId="3742"/>
    <cellStyle name="差_12滨州_财力性转移支付2010年预算参考数 2" xfId="3743"/>
    <cellStyle name="常规 2 83 2 3" xfId="3744"/>
    <cellStyle name="常规 2 78 2 3" xfId="3745"/>
    <cellStyle name="差_第五部分(才淼、饶永宏） 5 2" xfId="3746"/>
    <cellStyle name="差_12滨州_财力性转移支付2010年预算参考数 2 2" xfId="3747"/>
    <cellStyle name="差_12滨州_财力性转移支付2010年预算参考数 2 3" xfId="3748"/>
    <cellStyle name="差_缺口县区测算(按核定人数) 3 2" xfId="3749"/>
    <cellStyle name="差_530629_2006年县级财政报表附表 2 3 2" xfId="3750"/>
    <cellStyle name="差_12滨州_财力性转移支付2010年预算参考数 2 4" xfId="3751"/>
    <cellStyle name="差_第五部分(才淼、饶永宏） 6" xfId="3752"/>
    <cellStyle name="差_12滨州_财力性转移支付2010年预算参考数 3" xfId="3753"/>
    <cellStyle name="差_12滨州_财力性转移支付2010年预算参考数 3 2" xfId="3754"/>
    <cellStyle name="差_县市旗测算-新科目（20080626）_县市旗测算-新科目（含人口规模效应）_财力性转移支付2010年预算参考数_表一" xfId="3755"/>
    <cellStyle name="差_12滨州_财力性转移支付2010年预算参考数 4" xfId="3756"/>
    <cellStyle name="差_12滨州_财力性转移支付2010年预算参考数 4 2" xfId="3757"/>
    <cellStyle name="差_2014调整事项 2 2" xfId="3758"/>
    <cellStyle name="差_12滨州_财力性转移支付2010年预算参考数 5" xfId="3759"/>
    <cellStyle name="差_2014调整事项 2 2 2" xfId="3760"/>
    <cellStyle name="差_12滨州_财力性转移支付2010年预算参考数 5 2" xfId="3761"/>
    <cellStyle name="好_附表2：2015年项目库分类汇总 - 汇总各处室 - 发小代1.29_财政收支2015年预计及2016年代编预算表(债管)" xfId="3762"/>
    <cellStyle name="差_行政（人员）_不含人员经费系数 2 2" xfId="3763"/>
    <cellStyle name="差_12滨州_财力性转移支付2010年预算参考数_Sheet1" xfId="3764"/>
    <cellStyle name="好_农林水和城市维护标准支出20080505－县区合计_民生政策最低支出需求 4" xfId="3765"/>
    <cellStyle name="差_12滨州_财力性转移支付2010年预算参考数_表一" xfId="3766"/>
    <cellStyle name="差_12滨州_财力性转移支付2010年预算参考数_财政收支2015年预计及2016年代编预算表(债管)" xfId="3767"/>
    <cellStyle name="好_县区合并测算20080421_县市旗测算-新科目（含人口规模效应） 8 2" xfId="3768"/>
    <cellStyle name="差_12滨州_财政收支2015年预计及2016年代编预算表(债管)" xfId="3769"/>
    <cellStyle name="差_14安徽 5" xfId="3770"/>
    <cellStyle name="好_山东省民生支出标准 3 4" xfId="3771"/>
    <cellStyle name="差_14安徽 5 2" xfId="3772"/>
    <cellStyle name="好_云南 缺口县区测算(地方填报) 6 2" xfId="3773"/>
    <cellStyle name="常规 2 62" xfId="3774"/>
    <cellStyle name="常规 2 57" xfId="3775"/>
    <cellStyle name="差_含权责发生制_1 2" xfId="3776"/>
    <cellStyle name="差_2006年28四川_表一" xfId="3777"/>
    <cellStyle name="差_14安徽 6" xfId="3778"/>
    <cellStyle name="差_14安徽_财力性转移支付2010年预算参考数 2 2 2" xfId="3779"/>
    <cellStyle name="差_2008年支出调整" xfId="3780"/>
    <cellStyle name="差_14安徽_财力性转移支付2010年预算参考数 2 3 2" xfId="3781"/>
    <cellStyle name="常规 2 2 20 2 2" xfId="3782"/>
    <cellStyle name="常规 2 2 15 2 2" xfId="3783"/>
    <cellStyle name="差_14安徽_财力性转移支付2010年预算参考数 2 4" xfId="3784"/>
    <cellStyle name="差_14安徽_财力性转移支付2010年预算参考数 3 2" xfId="3785"/>
    <cellStyle name="差_14安徽_财力性转移支付2010年预算参考数_Sheet1" xfId="3786"/>
    <cellStyle name="差_14安徽_财力性转移支付2010年预算参考数_表一" xfId="3787"/>
    <cellStyle name="差_县区合并测算20080421_民生政策最低支出需求_财力性转移支付2010年预算参考数 5" xfId="3788"/>
    <cellStyle name="差_14安徽_财力性转移支付2010年预算参考数_财政收支2015年预计及2016年代编预算表(债管)" xfId="3789"/>
    <cellStyle name="差_2015年社会保险基金预算（1.27再修改-修改打印格式2） 5" xfId="3790"/>
    <cellStyle name="差_2" xfId="3791"/>
    <cellStyle name="差_行政（人员）_县市旗测算-新科目（含人口规模效应）_财力性转移支付2010年预算参考数_表一" xfId="3792"/>
    <cellStyle name="差_2015年社会保险基金预算（1.27再修改-修改打印格式2） 5 2" xfId="3793"/>
    <cellStyle name="差_2 2" xfId="3794"/>
    <cellStyle name="差_2 2 2" xfId="3795"/>
    <cellStyle name="差_2 2 2 2" xfId="3796"/>
    <cellStyle name="差_2 2 3" xfId="3797"/>
    <cellStyle name="差_2 2 3 2" xfId="3798"/>
    <cellStyle name="好_人员工资和公用经费_财力性转移支付2010年预算参考数 2 3 2 3" xfId="3799"/>
    <cellStyle name="差_2006年27重庆_财力性转移支付2010年预算参考数 2 2" xfId="3800"/>
    <cellStyle name="差_2 2 4" xfId="3801"/>
    <cellStyle name="差_2 3" xfId="3802"/>
    <cellStyle name="好_其他部门(按照总人口测算）—20080416_民生政策最低支出需求 3 4" xfId="3803"/>
    <cellStyle name="差_公共财政一般性转移支付测算表0918" xfId="3804"/>
    <cellStyle name="差_2 3 2" xfId="3805"/>
    <cellStyle name="差_2006年全省财力计算表（中央、决算） 3 2" xfId="3806"/>
    <cellStyle name="差_2 4" xfId="3807"/>
    <cellStyle name="差_5334_2006年迪庆县级财政报表附表 6" xfId="3808"/>
    <cellStyle name="差_2 4 2" xfId="3809"/>
    <cellStyle name="差_2 5" xfId="3810"/>
    <cellStyle name="差_2 5 2" xfId="3811"/>
    <cellStyle name="差_2 6" xfId="3812"/>
    <cellStyle name="好_县市旗测算20080508_不含人员经费系数_财力性转移支付2010年预算参考数 2 2 3" xfId="3813"/>
    <cellStyle name="好_2006年28四川 2 2 2" xfId="3814"/>
    <cellStyle name="差_县区合并测算20080423(按照各省比重）_县市旗测算-新科目（含人口规模效应）_财力性转移支付2010年预算参考数 3 2" xfId="3815"/>
    <cellStyle name="差_河南 缺口县区测算(地方填报白)_财力性转移支付2010年预算参考数 4 2" xfId="3816"/>
    <cellStyle name="差_河南 缺口县区测算(地方填报)_财力性转移支付2010年预算参考数 5 2" xfId="3817"/>
    <cellStyle name="差_城建部门_表一" xfId="3818"/>
    <cellStyle name="差_2_Sheet1" xfId="3819"/>
    <cellStyle name="好_1_财力性转移支付2010年预算参考数_Sheet1" xfId="3820"/>
    <cellStyle name="差_2008年预计支出与2007年对比 5" xfId="3821"/>
    <cellStyle name="差_2_表一" xfId="3822"/>
    <cellStyle name="差_2_财力性转移支付2010年预算参考数 2" xfId="3823"/>
    <cellStyle name="差_22湖南_财力性转移支付2010年预算参考数_财政收支2015年预计及2016年代编预算表(债管)" xfId="3824"/>
    <cellStyle name="差_2_财力性转移支付2010年预算参考数 2 2" xfId="3825"/>
    <cellStyle name="好_其他部门(按照总人口测算）—20080416_财力性转移支付2010年预算参考数 2 2 2 3" xfId="3826"/>
    <cellStyle name="差_2_财力性转移支付2010年预算参考数 2 2 2" xfId="3827"/>
    <cellStyle name="强调 2 2 2 5" xfId="3828"/>
    <cellStyle name="差_27重庆_财力性转移支付2010年预算参考数_表一" xfId="3829"/>
    <cellStyle name="差_2_财力性转移支付2010年预算参考数 2 3" xfId="3830"/>
    <cellStyle name="差_2_财力性转移支付2010年预算参考数 2 3 2" xfId="3831"/>
    <cellStyle name="常规 2 2 12 2" xfId="3832"/>
    <cellStyle name="差_行政公检法测算_县市旗测算-新科目（含人口规模效应）_财力性转移支付2010年预算参考数 5 2" xfId="3833"/>
    <cellStyle name="差_2013年中央公共预算收支调整表（20140110国库司提供）_含权责发生制" xfId="3834"/>
    <cellStyle name="差_2_财力性转移支付2010年预算参考数 2 4" xfId="3835"/>
    <cellStyle name="好_县市旗测算-新科目（20080627）_不含人员经费系数 2 2 2" xfId="3836"/>
    <cellStyle name="差_行政公检法测算_县市旗测算-新科目（含人口规模效应）_财力性转移支付2010年预算参考数 2 2" xfId="3837"/>
    <cellStyle name="差_2_财力性转移支付2010年预算参考数 3" xfId="3838"/>
    <cellStyle name="好_县市旗测算-新科目（20080627）_不含人员经费系数 2 2 3" xfId="3839"/>
    <cellStyle name="差_行政公检法测算_县市旗测算-新科目（含人口规模效应）_财力性转移支付2010年预算参考数 2 3" xfId="3840"/>
    <cellStyle name="差_2_财力性转移支付2010年预算参考数 4" xfId="3841"/>
    <cellStyle name="好_云南 缺口县区测算(地方填报) 8 2" xfId="3842"/>
    <cellStyle name="好_县市旗测算-新科目（20080627）_不含人员经费系数 2 2 4" xfId="3843"/>
    <cellStyle name="好_附表2：2015年项目库分类汇总 - 汇总各处室 - 发小代1.27" xfId="3844"/>
    <cellStyle name="差_行政公检法测算_县市旗测算-新科目（含人口规模效应）_财力性转移支付2010年预算参考数 2 4" xfId="3845"/>
    <cellStyle name="差_2_财力性转移支付2010年预算参考数 5" xfId="3846"/>
    <cellStyle name="好_附表2：2015年项目库分类汇总 - 汇总各处室 - 发小代1.27 2" xfId="3847"/>
    <cellStyle name="差_2_财力性转移支付2010年预算参考数 5 2" xfId="3848"/>
    <cellStyle name="好_县市旗测算-新科目（20080627）_不含人员经费系数 2 2 5" xfId="3849"/>
    <cellStyle name="好_农林水和城市维护标准支出20080505－县区合计 3 2" xfId="3850"/>
    <cellStyle name="差_2_财力性转移支付2010年预算参考数 6" xfId="3851"/>
    <cellStyle name="差_2_财力性转移支付2010年预算参考数_财政收支2015年预计及2016年代编预算表(债管)" xfId="3852"/>
    <cellStyle name="差_2_财政收支2015年预计及2016年代编预算表(债管)" xfId="3853"/>
    <cellStyle name="差_含权责发生制 2 2 2" xfId="3854"/>
    <cellStyle name="差_2006年22湖南" xfId="3855"/>
    <cellStyle name="差_2006年22湖南 2 2" xfId="3856"/>
    <cellStyle name="常规 13" xfId="3857"/>
    <cellStyle name="差_汇总表_财力性转移支付2010年预算参考数 2 3" xfId="3858"/>
    <cellStyle name="差_2006年22湖南 2 2 2" xfId="3859"/>
    <cellStyle name="常规 75 5 2" xfId="3860"/>
    <cellStyle name="差_2006年22湖南 2 3" xfId="3861"/>
    <cellStyle name="常规 75 5 2 2" xfId="3862"/>
    <cellStyle name="差_2006年22湖南 2 3 2" xfId="3863"/>
    <cellStyle name="好_市辖区测算20080510_不含人员经费系数 2 4 2" xfId="3864"/>
    <cellStyle name="常规 75 5 3" xfId="3865"/>
    <cellStyle name="差_2006年22湖南 2 4" xfId="3866"/>
    <cellStyle name="好_缺口县区测算（11.13）_财力性转移支付2010年预算参考数 2 4" xfId="3867"/>
    <cellStyle name="差_县市旗测算-新科目（20080626）_民生政策最低支出需求_财力性转移支付2010年预算参考数 2 2 2" xfId="3868"/>
    <cellStyle name="差_2006年22湖南 3 2" xfId="3869"/>
    <cellStyle name="差_县市旗测算-新科目（20080626）_民生政策最低支出需求_财力性转移支付2010年预算参考数 2 3" xfId="3870"/>
    <cellStyle name="差_2006年22湖南 4" xfId="3871"/>
    <cellStyle name="好_县区合并测算20080421_民生政策最低支出需求_财力性转移支付2010年预算参考数 2 2 2 2" xfId="3872"/>
    <cellStyle name="差_县市旗测算-新科目（20080626）_民生政策最低支出需求_财力性转移支付2010年预算参考数 2 4" xfId="3873"/>
    <cellStyle name="差_2006年22湖南 5" xfId="3874"/>
    <cellStyle name="好_农林水和城市维护标准支出20080505－县区合计_财力性转移支付2010年预算参考数 2 2 5" xfId="3875"/>
    <cellStyle name="差_2006年22湖南 5 2" xfId="3876"/>
    <cellStyle name="千位分隔 9" xfId="3877"/>
    <cellStyle name="好_县市旗测算-新科目（20080627）_财力性转移支付2010年预算参考数 2 3 2" xfId="3878"/>
    <cellStyle name="好_28四川_财力性转移支付2010年预算参考数 2 7" xfId="3879"/>
    <cellStyle name="差_行政（人员）_不含人员经费系数_财力性转移支付2010年预算参考数" xfId="3880"/>
    <cellStyle name="差_30云南 5 2" xfId="3881"/>
    <cellStyle name="差_2006年22湖南_Sheet1" xfId="3882"/>
    <cellStyle name="常规 6_2013年红本" xfId="3883"/>
    <cellStyle name="差_2006年22湖南_财力性转移支付2010年预算参考数 3" xfId="3884"/>
    <cellStyle name="差_2006年22湖南_财力性转移支付2010年预算参考数 4" xfId="3885"/>
    <cellStyle name="差_30云南_1_财力性转移支付2010年预算参考数_财政收支2015年预计及2016年代编预算表(债管)" xfId="3886"/>
    <cellStyle name="差_2006年22湖南_财力性转移支付2010年预算参考数 5 2" xfId="3887"/>
    <cellStyle name="差_山东省民生支出标准 2 4" xfId="3888"/>
    <cellStyle name="差_2006年22湖南_财力性转移支付2010年预算参考数_Sheet1" xfId="3889"/>
    <cellStyle name="好_市辖区测算20080510_财力性转移支付2010年预算参考数 2 4 3" xfId="3890"/>
    <cellStyle name="差_2006年22湖南_财力性转移支付2010年预算参考数_表一" xfId="3891"/>
    <cellStyle name="差_农林水和城市维护标准支出20080505－县区合计_不含人员经费系数 2 2 2" xfId="3892"/>
    <cellStyle name="差_2006年22湖南_财力性转移支付2010年预算参考数_财政收支2015年预计及2016年代编预算表(债管)" xfId="3893"/>
    <cellStyle name="强调 3 4" xfId="3894"/>
    <cellStyle name="差_2006年27重庆 2 3 2" xfId="3895"/>
    <cellStyle name="差_2006年27重庆 2 4" xfId="3896"/>
    <cellStyle name="千位分隔[0] 2 2 2 3 2" xfId="3897"/>
    <cellStyle name="差_2006年27重庆 4" xfId="3898"/>
    <cellStyle name="千位分隔[0] 2 2 2 3 3" xfId="3899"/>
    <cellStyle name="差_2006年33甘肃" xfId="3900"/>
    <cellStyle name="差_2006年27重庆 5" xfId="3901"/>
    <cellStyle name="千位分隔[0] 2 2 2 3 4" xfId="3902"/>
    <cellStyle name="差_2006年27重庆 6" xfId="3903"/>
    <cellStyle name="差_不含人员经费系数 4" xfId="3904"/>
    <cellStyle name="差_34青海_1 2 3" xfId="3905"/>
    <cellStyle name="差_2006年27重庆_Sheet1" xfId="3906"/>
    <cellStyle name="差_28四川_财力性转移支付2010年预算参考数 5" xfId="3907"/>
    <cellStyle name="差_2006年27重庆_表一" xfId="3908"/>
    <cellStyle name="好_市辖区测算20080510_民生政策最低支出需求_财力性转移支付2010年预算参考数 3 5" xfId="3909"/>
    <cellStyle name="差_gdp_财政收支2015年预计及2016年代编预算表(债管)" xfId="3910"/>
    <cellStyle name="差_2008年一般预算支出预计 3 2" xfId="3911"/>
    <cellStyle name="差_2006年27重庆_财力性转移支付2010年预算参考数" xfId="3912"/>
    <cellStyle name="差_2015年社会保险基金预算（1.27再修改-修改打印格式2） 2 3" xfId="3913"/>
    <cellStyle name="差_2006年27重庆_财力性转移支付2010年预算参考数 2 2 2" xfId="3914"/>
    <cellStyle name="差_5334_2006年迪庆县级财政报表附表 5 2" xfId="3915"/>
    <cellStyle name="差_2006年27重庆_财力性转移支付2010年预算参考数 2 3" xfId="3916"/>
    <cellStyle name="差_2006年27重庆_财力性转移支付2010年预算参考数 2 3 2" xfId="3917"/>
    <cellStyle name="输入 4" xfId="3918"/>
    <cellStyle name="强调 1 8 2" xfId="3919"/>
    <cellStyle name="好_行政公检法测算_财力性转移支付2010年预算参考数 2" xfId="3920"/>
    <cellStyle name="好_卫生(按照总人口测算）—20080416_县市旗测算-新科目（含人口规模效应）_财力性转移支付2010年预算参考数 7" xfId="3921"/>
    <cellStyle name="差_28四川_财力性转移支付2010年预算参考数 3 2" xfId="3922"/>
    <cellStyle name="差_2006年27重庆_财力性转移支付2010年预算参考数 3" xfId="3923"/>
    <cellStyle name="差_34青海_1_财政收支2015年预计及2016年代编预算表(债管)" xfId="3924"/>
    <cellStyle name="差_2006年27重庆_财力性转移支付2010年预算参考数 3 2" xfId="3925"/>
    <cellStyle name="差_2006年27重庆_财力性转移支付2010年预算参考数 4" xfId="3926"/>
    <cellStyle name="差_2006年27重庆_财力性转移支付2010年预算参考数 4 2" xfId="3927"/>
    <cellStyle name="好_附表_财力性转移支付2010年预算参考数 2 4" xfId="3928"/>
    <cellStyle name="差_行政（人员）_财力性转移支付2010年预算参考数 5 2" xfId="3929"/>
    <cellStyle name="差_缺口县区测算 3 2" xfId="3930"/>
    <cellStyle name="差_2006年27重庆_财力性转移支付2010年预算参考数 5" xfId="3931"/>
    <cellStyle name="差_核定人数对比_Sheet1" xfId="3932"/>
    <cellStyle name="差_2006年27重庆_财力性转移支付2010年预算参考数 6" xfId="3933"/>
    <cellStyle name="好_民生政策最低支出需求_财力性转移支付2010年预算参考数 2 4 2" xfId="3934"/>
    <cellStyle name="常规 2 2 4 2 4" xfId="3935"/>
    <cellStyle name="差_2006年27重庆_财力性转移支付2010年预算参考数_Sheet1" xfId="3936"/>
    <cellStyle name="差_2006年27重庆_财力性转移支付2010年预算参考数_表一" xfId="3937"/>
    <cellStyle name="差_汇总-县级财政报表附表_表一" xfId="3938"/>
    <cellStyle name="差_成本差异系数_财力性转移支付2010年预算参考数 3" xfId="3939"/>
    <cellStyle name="差_2006年28四川" xfId="3940"/>
    <cellStyle name="常规 8 9" xfId="3941"/>
    <cellStyle name="差_行政公检法测算_民生政策最低支出需求_财政收支2015年预计及2016年代编预算表(债管)" xfId="3942"/>
    <cellStyle name="差_成本差异系数_财力性转移支付2010年预算参考数 3 2" xfId="3943"/>
    <cellStyle name="差_2006年28四川 2" xfId="3944"/>
    <cellStyle name="差_2006年28四川 2 2" xfId="3945"/>
    <cellStyle name="差_2006年28四川 2 3" xfId="3946"/>
    <cellStyle name="好_2007年一般预算支出剔除 2 2" xfId="3947"/>
    <cellStyle name="差_2006年28四川 2 4" xfId="3948"/>
    <cellStyle name="差_教育(按照总人口测算）—20080416_不含人员经费系数_财力性转移支付2010年预算参考数 2 2 2" xfId="3949"/>
    <cellStyle name="差_2006年28四川 3" xfId="3950"/>
    <cellStyle name="差_2006年28四川 3 2" xfId="3951"/>
    <cellStyle name="好_县市旗测算20080508_财力性转移支付2010年预算参考数 4" xfId="3952"/>
    <cellStyle name="好_测算结果 3 5" xfId="3953"/>
    <cellStyle name="差_人员工资和公用经费2_财力性转移支付2010年预算参考数 2 3 2" xfId="3954"/>
    <cellStyle name="差_2013年红本 2 2" xfId="3955"/>
    <cellStyle name="差_2006年28四川 4 2" xfId="3956"/>
    <cellStyle name="差_人员工资和公用经费2_财力性转移支付2010年预算参考数 2 4" xfId="3957"/>
    <cellStyle name="差_2013年红本 3" xfId="3958"/>
    <cellStyle name="差_2006年28四川 5" xfId="3959"/>
    <cellStyle name="差_2006年28四川 6" xfId="3960"/>
    <cellStyle name="差_2006年28四川_Sheet1" xfId="3961"/>
    <cellStyle name="差_2006年28四川_财力性转移支付2010年预算参考数_Sheet1" xfId="3962"/>
    <cellStyle name="好_中期财政规划表样——报省府 2 2" xfId="3963"/>
    <cellStyle name="好_行政(燃修费)_民生政策最低支出需求 5" xfId="3964"/>
    <cellStyle name="常规 150 2" xfId="3965"/>
    <cellStyle name="差_成本差异系数（含人口规模） 4 2" xfId="3966"/>
    <cellStyle name="差_34青海_财力性转移支付2010年预算参考数 5 2" xfId="3967"/>
    <cellStyle name="差_20河南_财力性转移支付2010年预算参考数 3" xfId="3968"/>
    <cellStyle name="差_2006年28四川_财力性转移支付2010年预算参考数_财政收支2015年预计及2016年代编预算表(债管)" xfId="3969"/>
    <cellStyle name="差_2006年28四川_财政收支2015年预计及2016年代编预算表(债管)" xfId="3970"/>
    <cellStyle name="差_2006年30云南" xfId="3971"/>
    <cellStyle name="差_2006年30云南 2" xfId="3972"/>
    <cellStyle name="好_云南省2008年转移支付测算——州市本级考核部分及政策性测算_财力性转移支付2010年预算参考数 2 2 5" xfId="3973"/>
    <cellStyle name="好_县区合并测算20080421_民生政策最低支出需求 2 7" xfId="3974"/>
    <cellStyle name="差_2006年30云南 2 2" xfId="3975"/>
    <cellStyle name="差_附表_Sheet1" xfId="3976"/>
    <cellStyle name="差_2006年30云南 2 2 2" xfId="3977"/>
    <cellStyle name="好_县区合并测算20080421_民生政策最低支出需求 2 8" xfId="3978"/>
    <cellStyle name="差_2006年30云南 2 3" xfId="3979"/>
    <cellStyle name="差_附表_财力性转移支付2010年预算参考数 2 4" xfId="3980"/>
    <cellStyle name="差_2006年30云南 2 3 2" xfId="3981"/>
    <cellStyle name="差_2006年30云南 2 4" xfId="3982"/>
    <cellStyle name="好_人员工资和公用经费2_财力性转移支付2010年预算参考数 2 2 2" xfId="3983"/>
    <cellStyle name="差_行政公检法测算_县市旗测算-新科目（含人口规模效应）_财力性转移支付2010年预算参考数_财政收支2015年预计及2016年代编预算表(债管)" xfId="3984"/>
    <cellStyle name="差_Book1_财力性转移支付2010年预算参考数 4 2" xfId="3985"/>
    <cellStyle name="差_2006年30云南 3" xfId="3986"/>
    <cellStyle name="好_云南省2008年转移支付测算——州市本级考核部分及政策性测算_财力性转移支付2010年预算参考数 2 3 5" xfId="3987"/>
    <cellStyle name="好_人员工资和公用经费2_财力性转移支付2010年预算参考数 2 2 2 2" xfId="3988"/>
    <cellStyle name="差_2006年30云南 3 2" xfId="3989"/>
    <cellStyle name="差_行政(燃修费)_民生政策最低支出需求 2 2 2" xfId="3990"/>
    <cellStyle name="差_2006年30云南 4 2" xfId="3991"/>
    <cellStyle name="差_行政(燃修费)_民生政策最低支出需求 2 3 2" xfId="3992"/>
    <cellStyle name="差_汇总表_财力性转移支付2010年预算参考数" xfId="3993"/>
    <cellStyle name="差_河南 缺口县区测算(地方填报) 2 2 2" xfId="3994"/>
    <cellStyle name="差_2006年30云南 5 2" xfId="3995"/>
    <cellStyle name="好_人员工资和公用经费2_财力性转移支付2010年预算参考数 2 2 5" xfId="3996"/>
    <cellStyle name="差_行政(燃修费)_民生政策最低支出需求 2 4" xfId="3997"/>
    <cellStyle name="差_河南 缺口县区测算(地方填报) 2 3" xfId="3998"/>
    <cellStyle name="差_2006年30云南 6" xfId="3999"/>
    <cellStyle name="差_2006年30云南_Sheet1" xfId="4000"/>
    <cellStyle name="千位分隔 10 2 3" xfId="4001"/>
    <cellStyle name="差_人员工资和公用经费2_财力性转移支付2010年预算参考数 6" xfId="4002"/>
    <cellStyle name="差_2006年33甘肃 2 2 2" xfId="4003"/>
    <cellStyle name="差_2006年33甘肃 2 3 2" xfId="4004"/>
    <cellStyle name="差_2006年33甘肃 2 4" xfId="4005"/>
    <cellStyle name="好_行政公检法测算_民生政策最低支出需求_财力性转移支付2010年预算参考数 4" xfId="4006"/>
    <cellStyle name="差_2006年33甘肃_Sheet1" xfId="4007"/>
    <cellStyle name="好_县市旗测算20080508_民生政策最低支出需求_财力性转移支付2010年预算参考数 2 3 2 2" xfId="4008"/>
    <cellStyle name="常规 24 2 2 3 2" xfId="4009"/>
    <cellStyle name="常规 19 2 2 3 2" xfId="4010"/>
    <cellStyle name="差_2006年33甘肃_财政收支2015年预计及2016年代编预算表(债管)" xfId="4011"/>
    <cellStyle name="好_测算结果汇总_财力性转移支付2010年预算参考数 2" xfId="4012"/>
    <cellStyle name="差_2006年34青海" xfId="4013"/>
    <cellStyle name="好_测算结果汇总_财力性转移支付2010年预算参考数 2 2" xfId="4014"/>
    <cellStyle name="差_Book1 2 4" xfId="4015"/>
    <cellStyle name="差_2006年34青海 2" xfId="4016"/>
    <cellStyle name="好_测算结果汇总_财力性转移支付2010年预算参考数 2 2 2" xfId="4017"/>
    <cellStyle name="差_2006年34青海 2 2" xfId="4018"/>
    <cellStyle name="差_2006年34青海 2 2 2" xfId="4019"/>
    <cellStyle name="好_教育(按照总人口测算）—20080416_县市旗测算-新科目（含人口规模效应） 2 6" xfId="4020"/>
    <cellStyle name="好_测算结果汇总_财力性转移支付2010年预算参考数 2 2 3" xfId="4021"/>
    <cellStyle name="差_分科目情况_含权责发生制 2 2" xfId="4022"/>
    <cellStyle name="差_30云南 2 2 2" xfId="4023"/>
    <cellStyle name="差_2006年34青海 2 3" xfId="4024"/>
    <cellStyle name="差_分科目情况_含权责发生制 2 2 2" xfId="4025"/>
    <cellStyle name="差_2006年34青海 2 3 2" xfId="4026"/>
    <cellStyle name="好_县市旗测算-新科目（20080626）_民生政策最低支出需求_表一" xfId="4027"/>
    <cellStyle name="好_测算结果汇总_财力性转移支付2010年预算参考数 2 2 4" xfId="4028"/>
    <cellStyle name="常规 2 4 3 2" xfId="4029"/>
    <cellStyle name="差_分科目情况_含权责发生制 2 3" xfId="4030"/>
    <cellStyle name="差_2006年34青海 2 4" xfId="4031"/>
    <cellStyle name="好_测算结果汇总_财力性转移支付2010年预算参考数 2 3" xfId="4032"/>
    <cellStyle name="差_2006年34青海 3" xfId="4033"/>
    <cellStyle name="好_测算结果汇总_财力性转移支付2010年预算参考数 2 3 2" xfId="4034"/>
    <cellStyle name="好_安徽 缺口县区测算(地方填报)1_财力性转移支付2010年预算参考数 2 2 5" xfId="4035"/>
    <cellStyle name="好_22湖南_财政收支2015年预计及2016年代编预算表(债管)" xfId="4036"/>
    <cellStyle name="差_2006年34青海 3 2" xfId="4037"/>
    <cellStyle name="好_安徽 缺口县区测算(地方填报)1_财力性转移支付2010年预算参考数 2 3 5" xfId="4038"/>
    <cellStyle name="差_2006年34青海 4 2" xfId="4039"/>
    <cellStyle name="好_测算结果汇总_财力性转移支付2010年预算参考数 2 5" xfId="4040"/>
    <cellStyle name="差_2006年34青海 5" xfId="4041"/>
    <cellStyle name="差_2006年34青海 5 2" xfId="4042"/>
    <cellStyle name="好_测算结果汇总_财力性转移支付2010年预算参考数 2 6" xfId="4043"/>
    <cellStyle name="好_gdp 2 2" xfId="4044"/>
    <cellStyle name="差_2015年社会保险基金预算（1.27再修改-修改打印格式2）_财政收支2015年预计及2016年代编预算表(债管)" xfId="4045"/>
    <cellStyle name="差_2006年34青海 6" xfId="4046"/>
    <cellStyle name="差_2006年34青海_表一" xfId="4047"/>
    <cellStyle name="差_2006年34青海_财力性转移支付2010年预算参考数" xfId="4048"/>
    <cellStyle name="差_河南 缺口县区测算(地方填报白) 5" xfId="4049"/>
    <cellStyle name="差_2006年34青海_财力性转移支付2010年预算参考数 2 2 2" xfId="4050"/>
    <cellStyle name="好_其他部门(按照总人口测算）—20080416 2 2 2" xfId="4051"/>
    <cellStyle name="差_行政公检法测算_民生政策最低支出需求_财力性转移支付2010年预算参考数 2" xfId="4052"/>
    <cellStyle name="差_2006年34青海_财力性转移支付2010年预算参考数 2 3" xfId="4053"/>
    <cellStyle name="好_县市旗测算-新科目（20080627）_县市旗测算-新科目（含人口规模效应） 2 2 2 3" xfId="4054"/>
    <cellStyle name="好_其他部门(按照总人口测算）—20080416 2 2 2 2" xfId="4055"/>
    <cellStyle name="差_行政公检法测算_民生政策最低支出需求_财力性转移支付2010年预算参考数 2 2" xfId="4056"/>
    <cellStyle name="差_2014年结转册子0427" xfId="4057"/>
    <cellStyle name="差_2006年34青海_财力性转移支付2010年预算参考数 2 3 2" xfId="4058"/>
    <cellStyle name="好_人员工资和公用经费2_财力性转移支付2010年预算参考数 3 4" xfId="4059"/>
    <cellStyle name="差_人员工资和公用经费2 2" xfId="4060"/>
    <cellStyle name="差_公共财政专项转移支付测算表0918 2 3 2" xfId="4061"/>
    <cellStyle name="差_测算结果 6" xfId="4062"/>
    <cellStyle name="差_2006年34青海_财力性转移支付2010年预算参考数_表一" xfId="4063"/>
    <cellStyle name="差_2006年34青海_财力性转移支付2010年预算参考数_财政收支2015年预计及2016年代编预算表(债管)" xfId="4064"/>
    <cellStyle name="好_危改资金测算 2 3" xfId="4065"/>
    <cellStyle name="常规 22 6" xfId="4066"/>
    <cellStyle name="常规 17 6" xfId="4067"/>
    <cellStyle name="差_市辖区测算-新科目（20080626）_民生政策最低支出需求 2 3 2" xfId="4068"/>
    <cellStyle name="差_含权责发生制 2 4" xfId="4069"/>
    <cellStyle name="差_分析缺口率 5 2" xfId="4070"/>
    <cellStyle name="差_2008年全省汇总收支计算表_表一" xfId="4071"/>
    <cellStyle name="差_2006年34青海_财政收支2015年预计及2016年代编预算表(债管)" xfId="4072"/>
    <cellStyle name="差_汇总表4 6" xfId="4073"/>
    <cellStyle name="差_2006年全省财力计算表（中央、决算） 3" xfId="4074"/>
    <cellStyle name="差_2006年全省财力计算表（中央、决算） 4" xfId="4075"/>
    <cellStyle name="差_2006年全省财力计算表（中央、决算） 5" xfId="4076"/>
    <cellStyle name="差_2006年全省财力计算表（中央、决算） 5 2" xfId="4077"/>
    <cellStyle name="差_2006年全省财力计算表（中央、决算） 6" xfId="4078"/>
  </cellStyles>
  <tableStyles count="0" defaultTableStyle="TableStyleMedium2" defaultPivotStyle="PivotStyleLight16"/>
  <colors>
    <mruColors>
      <color rgb="00FFFF00"/>
      <color rgb="00FF0000"/>
      <color rgb="00C0C0C0"/>
      <color rgb="000000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8" Type="http://schemas.openxmlformats.org/officeDocument/2006/relationships/sharedStrings" Target="sharedStrings.xml"/><Relationship Id="rId47" Type="http://schemas.openxmlformats.org/officeDocument/2006/relationships/styles" Target="styles.xml"/><Relationship Id="rId46" Type="http://schemas.openxmlformats.org/officeDocument/2006/relationships/theme" Target="theme/theme1.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10795</xdr:colOff>
      <xdr:row>0</xdr:row>
      <xdr:rowOff>9525</xdr:rowOff>
    </xdr:from>
    <xdr:to>
      <xdr:col>5</xdr:col>
      <xdr:colOff>115570</xdr:colOff>
      <xdr:row>22</xdr:row>
      <xdr:rowOff>152400</xdr:rowOff>
    </xdr:to>
    <xdr:pic>
      <xdr:nvPicPr>
        <xdr:cNvPr id="2527236" name="图片 1" descr="表6说明：关于2017年奋勇高新区一般公共预算支出的说明"/>
        <xdr:cNvPicPr>
          <a:picLocks noChangeAspect="1"/>
        </xdr:cNvPicPr>
      </xdr:nvPicPr>
      <xdr:blipFill>
        <a:blip r:embed="rId1" cstate="print"/>
        <a:stretch>
          <a:fillRect/>
        </a:stretch>
      </xdr:blipFill>
      <xdr:spPr>
        <a:xfrm>
          <a:off x="5125720" y="9525"/>
          <a:ext cx="7553325" cy="4565015"/>
        </a:xfrm>
        <a:prstGeom prst="rect">
          <a:avLst/>
        </a:prstGeom>
        <a:solidFill>
          <a:schemeClr val="bg1"/>
        </a:solid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9525</xdr:colOff>
      <xdr:row>0</xdr:row>
      <xdr:rowOff>9525</xdr:rowOff>
    </xdr:from>
    <xdr:to>
      <xdr:col>11</xdr:col>
      <xdr:colOff>20320</xdr:colOff>
      <xdr:row>54</xdr:row>
      <xdr:rowOff>29845</xdr:rowOff>
    </xdr:to>
    <xdr:pic>
      <xdr:nvPicPr>
        <xdr:cNvPr id="2" name="图片 1" descr="微博图片"/>
        <xdr:cNvPicPr>
          <a:picLocks noChangeAspect="1"/>
        </xdr:cNvPicPr>
      </xdr:nvPicPr>
      <xdr:blipFill>
        <a:blip r:embed="rId1"/>
        <a:stretch>
          <a:fillRect/>
        </a:stretch>
      </xdr:blipFill>
      <xdr:spPr>
        <a:xfrm>
          <a:off x="9525" y="9525"/>
          <a:ext cx="7554595" cy="9792970"/>
        </a:xfrm>
        <a:prstGeom prst="rect">
          <a:avLst/>
        </a:prstGeom>
      </xdr:spPr>
    </xdr:pic>
    <xdr:clientData/>
  </xdr:twoCellAnchor>
</xdr:wsDr>
</file>

<file path=xl/tables/table1.xml><?xml version="1.0" encoding="utf-8"?>
<table xmlns="http://schemas.openxmlformats.org/spreadsheetml/2006/main" id="1" name="表30" displayName="表30" ref="A5:E7" headerRowCount="0" totalsRowShown="0">
  <tableColumns count="5">
    <tableColumn id="1" name="列1"/>
    <tableColumn id="2" name="列2"/>
    <tableColumn id="3" name="列3"/>
    <tableColumn id="4" name="列4"/>
    <tableColumn id="5" name="列5"/>
  </tableColumns>
  <tableStyleInfo showFirstColumn="0" showLastColumn="0" showRowStripes="0"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val="FFFFFF"/>
        </a:solidFill>
        <a:ln w="9525" cap="flat" cmpd="sng">
          <a:solidFill>
            <a:srgbClr val="000000"/>
          </a:solidFill>
          <a:prstDash val="solid"/>
          <a:headEnd type="none" w="med" len="med"/>
          <a:tailEnd type="none" w="med" len="med"/>
        </a:ln>
      </a:spPr>
      <a:bodyPr/>
      <a:lstStyle/>
    </a:spDef>
  </a:objectDefaults>
</a:theme>
</file>

<file path=xl/worksheets/_rels/sheet1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0.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4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H93"/>
  <sheetViews>
    <sheetView topLeftCell="A64" workbookViewId="0">
      <selection activeCell="B77" sqref="B77"/>
    </sheetView>
  </sheetViews>
  <sheetFormatPr defaultColWidth="9" defaultRowHeight="14.25" outlineLevelCol="7"/>
  <cols>
    <col min="1" max="1" width="5.375" style="634" customWidth="1"/>
    <col min="2" max="2" width="74" style="634" customWidth="1"/>
    <col min="3" max="4" width="15.25" style="635" customWidth="1"/>
    <col min="5" max="6" width="15.25" style="635" hidden="1" customWidth="1"/>
    <col min="7" max="7" width="9" style="634"/>
    <col min="8" max="8" width="10.375" style="634"/>
    <col min="9" max="16384" width="9" style="634"/>
  </cols>
  <sheetData>
    <row r="1" ht="48.75" customHeight="1" spans="1:6">
      <c r="A1" s="636" t="s">
        <v>0</v>
      </c>
      <c r="B1" s="636"/>
      <c r="C1" s="636"/>
      <c r="D1" s="636"/>
      <c r="E1" s="636"/>
      <c r="F1" s="636"/>
    </row>
    <row r="2" ht="36.95" customHeight="1" spans="1:6">
      <c r="A2" s="638" t="s">
        <v>1</v>
      </c>
      <c r="B2" s="638"/>
      <c r="C2" s="639" t="s">
        <v>2</v>
      </c>
      <c r="D2" s="639" t="s">
        <v>3</v>
      </c>
      <c r="E2" s="639" t="s">
        <v>4</v>
      </c>
      <c r="F2" s="639" t="s">
        <v>5</v>
      </c>
    </row>
    <row r="3" ht="39.95" customHeight="1" spans="1:6">
      <c r="A3" s="641" t="s">
        <v>6</v>
      </c>
      <c r="B3" s="642"/>
      <c r="C3" s="643"/>
      <c r="D3" s="643"/>
      <c r="E3" s="643"/>
      <c r="F3" s="643"/>
    </row>
    <row r="4" ht="39.95" customHeight="1" spans="1:6">
      <c r="A4" s="642" t="s">
        <v>7</v>
      </c>
      <c r="B4" s="642"/>
      <c r="C4" s="644"/>
      <c r="D4" s="644"/>
      <c r="E4" s="644"/>
      <c r="F4" s="644"/>
    </row>
    <row r="5" ht="39.95" customHeight="1" spans="1:6">
      <c r="A5" s="645" t="s">
        <v>8</v>
      </c>
      <c r="B5" s="642" t="s">
        <v>9</v>
      </c>
      <c r="C5" s="646" t="s">
        <v>10</v>
      </c>
      <c r="D5" s="647" t="s">
        <v>11</v>
      </c>
      <c r="E5" s="647"/>
      <c r="F5" s="647"/>
    </row>
    <row r="6" ht="39.95" customHeight="1" spans="1:6">
      <c r="A6" s="645" t="s">
        <v>12</v>
      </c>
      <c r="B6" s="642" t="s">
        <v>13</v>
      </c>
      <c r="C6" s="646" t="s">
        <v>10</v>
      </c>
      <c r="D6" s="647" t="s">
        <v>11</v>
      </c>
      <c r="E6" s="647"/>
      <c r="F6" s="647"/>
    </row>
    <row r="7" ht="39.95" customHeight="1" spans="1:6">
      <c r="A7" s="645" t="s">
        <v>14</v>
      </c>
      <c r="B7" s="642" t="s">
        <v>15</v>
      </c>
      <c r="C7" s="646" t="s">
        <v>10</v>
      </c>
      <c r="D7" s="647" t="s">
        <v>11</v>
      </c>
      <c r="E7" s="647"/>
      <c r="F7" s="647"/>
    </row>
    <row r="8" ht="39.95" customHeight="1" spans="1:6">
      <c r="A8" s="645" t="s">
        <v>16</v>
      </c>
      <c r="B8" s="642" t="s">
        <v>17</v>
      </c>
      <c r="C8" s="646" t="s">
        <v>10</v>
      </c>
      <c r="D8" s="647" t="s">
        <v>11</v>
      </c>
      <c r="E8" s="647"/>
      <c r="F8" s="647"/>
    </row>
    <row r="9" ht="39.95" customHeight="1" spans="1:6">
      <c r="A9" s="645" t="s">
        <v>18</v>
      </c>
      <c r="B9" s="642" t="s">
        <v>19</v>
      </c>
      <c r="C9" s="646" t="s">
        <v>20</v>
      </c>
      <c r="D9" s="647" t="s">
        <v>21</v>
      </c>
      <c r="E9" s="647"/>
      <c r="F9" s="647"/>
    </row>
    <row r="10" ht="39.95" customHeight="1" spans="1:6">
      <c r="A10" s="645" t="s">
        <v>22</v>
      </c>
      <c r="B10" s="642" t="s">
        <v>23</v>
      </c>
      <c r="C10" s="647" t="s">
        <v>20</v>
      </c>
      <c r="D10" s="647" t="s">
        <v>24</v>
      </c>
      <c r="E10" s="647"/>
      <c r="F10" s="647"/>
    </row>
    <row r="11" ht="39.95" customHeight="1" spans="1:6">
      <c r="A11" s="642" t="s">
        <v>25</v>
      </c>
      <c r="B11" s="642"/>
      <c r="C11" s="644"/>
      <c r="D11" s="644"/>
      <c r="E11" s="644"/>
      <c r="F11" s="644"/>
    </row>
    <row r="12" ht="39.95" customHeight="1" spans="1:6">
      <c r="A12" s="645" t="s">
        <v>26</v>
      </c>
      <c r="B12" s="642" t="s">
        <v>27</v>
      </c>
      <c r="C12" s="647" t="s">
        <v>20</v>
      </c>
      <c r="D12" s="647" t="s">
        <v>11</v>
      </c>
      <c r="E12" s="647"/>
      <c r="F12" s="647"/>
    </row>
    <row r="13" ht="39.95" customHeight="1" spans="1:6">
      <c r="A13" s="645" t="s">
        <v>28</v>
      </c>
      <c r="B13" s="642" t="s">
        <v>29</v>
      </c>
      <c r="C13" s="647" t="s">
        <v>20</v>
      </c>
      <c r="D13" s="647" t="s">
        <v>11</v>
      </c>
      <c r="E13" s="647"/>
      <c r="F13" s="647"/>
    </row>
    <row r="14" ht="39.95" customHeight="1" spans="1:6">
      <c r="A14" s="645" t="s">
        <v>30</v>
      </c>
      <c r="B14" s="642" t="s">
        <v>31</v>
      </c>
      <c r="C14" s="647" t="s">
        <v>20</v>
      </c>
      <c r="D14" s="647" t="s">
        <v>32</v>
      </c>
      <c r="E14" s="647"/>
      <c r="F14" s="647"/>
    </row>
    <row r="15" ht="39.95" customHeight="1" spans="1:6">
      <c r="A15" s="645" t="s">
        <v>33</v>
      </c>
      <c r="B15" s="642" t="s">
        <v>34</v>
      </c>
      <c r="C15" s="647" t="s">
        <v>20</v>
      </c>
      <c r="D15" s="647" t="s">
        <v>24</v>
      </c>
      <c r="E15" s="647"/>
      <c r="F15" s="647"/>
    </row>
    <row r="16" ht="39.95" customHeight="1" spans="1:6">
      <c r="A16" s="649"/>
      <c r="B16" s="642" t="s">
        <v>35</v>
      </c>
      <c r="C16" s="647" t="s">
        <v>20</v>
      </c>
      <c r="D16" s="647" t="s">
        <v>24</v>
      </c>
      <c r="E16" s="647"/>
      <c r="F16" s="647"/>
    </row>
    <row r="17" ht="39.95" customHeight="1" spans="1:8">
      <c r="A17" s="645" t="s">
        <v>36</v>
      </c>
      <c r="B17" s="642" t="s">
        <v>37</v>
      </c>
      <c r="C17" s="647" t="s">
        <v>20</v>
      </c>
      <c r="D17" s="647" t="s">
        <v>38</v>
      </c>
      <c r="E17" s="647" t="s">
        <v>39</v>
      </c>
      <c r="F17" s="647" t="s">
        <v>40</v>
      </c>
      <c r="H17" s="634">
        <v>20564</v>
      </c>
    </row>
    <row r="18" ht="39.95" customHeight="1" spans="1:8">
      <c r="A18" s="645" t="s">
        <v>41</v>
      </c>
      <c r="B18" s="642" t="s">
        <v>42</v>
      </c>
      <c r="C18" s="647" t="s">
        <v>10</v>
      </c>
      <c r="D18" s="647" t="s">
        <v>38</v>
      </c>
      <c r="E18" s="647" t="s">
        <v>39</v>
      </c>
      <c r="F18" s="647" t="s">
        <v>40</v>
      </c>
      <c r="H18" s="634">
        <v>100363.94</v>
      </c>
    </row>
    <row r="19" ht="39.95" customHeight="1" spans="1:8">
      <c r="A19" s="650"/>
      <c r="B19" s="651" t="s">
        <v>43</v>
      </c>
      <c r="C19" s="646"/>
      <c r="D19" s="646" t="s">
        <v>44</v>
      </c>
      <c r="E19" s="646"/>
      <c r="F19" s="646"/>
      <c r="H19" s="658">
        <f>SUM(H17:H18)</f>
        <v>120927.94</v>
      </c>
    </row>
    <row r="20" ht="39.95" customHeight="1" spans="1:6">
      <c r="A20" s="652" t="s">
        <v>45</v>
      </c>
      <c r="B20" s="651" t="s">
        <v>46</v>
      </c>
      <c r="C20" s="646" t="s">
        <v>10</v>
      </c>
      <c r="D20" s="646" t="s">
        <v>47</v>
      </c>
      <c r="E20" s="646" t="s">
        <v>39</v>
      </c>
      <c r="F20" s="646"/>
    </row>
    <row r="21" ht="39.95" customHeight="1" spans="1:6">
      <c r="A21" s="652" t="s">
        <v>48</v>
      </c>
      <c r="B21" s="654" t="s">
        <v>49</v>
      </c>
      <c r="C21" s="646" t="s">
        <v>10</v>
      </c>
      <c r="D21" s="646" t="s">
        <v>47</v>
      </c>
      <c r="E21" s="646" t="s">
        <v>39</v>
      </c>
      <c r="F21" s="646"/>
    </row>
    <row r="22" ht="39.95" customHeight="1" spans="1:6">
      <c r="A22" s="652"/>
      <c r="B22" s="654" t="s">
        <v>50</v>
      </c>
      <c r="C22" s="646"/>
      <c r="D22" s="646" t="s">
        <v>51</v>
      </c>
      <c r="E22" s="646"/>
      <c r="F22" s="646"/>
    </row>
    <row r="23" ht="39.95" customHeight="1" spans="1:6">
      <c r="A23" s="652" t="s">
        <v>52</v>
      </c>
      <c r="B23" s="642" t="s">
        <v>53</v>
      </c>
      <c r="C23" s="647" t="s">
        <v>10</v>
      </c>
      <c r="D23" s="647" t="s">
        <v>54</v>
      </c>
      <c r="E23" s="647" t="s">
        <v>39</v>
      </c>
      <c r="F23" s="647" t="s">
        <v>40</v>
      </c>
    </row>
    <row r="24" ht="39.95" customHeight="1" spans="1:6">
      <c r="A24" s="645" t="s">
        <v>55</v>
      </c>
      <c r="B24" s="655" t="s">
        <v>56</v>
      </c>
      <c r="C24" s="647" t="s">
        <v>10</v>
      </c>
      <c r="D24" s="647" t="s">
        <v>57</v>
      </c>
      <c r="E24" s="647" t="s">
        <v>39</v>
      </c>
      <c r="F24" s="647"/>
    </row>
    <row r="25" ht="39.95" customHeight="1" spans="1:6">
      <c r="A25" s="645" t="s">
        <v>58</v>
      </c>
      <c r="B25" s="644" t="s">
        <v>59</v>
      </c>
      <c r="C25" s="647"/>
      <c r="D25" s="647" t="s">
        <v>60</v>
      </c>
      <c r="E25" s="647"/>
      <c r="F25" s="647"/>
    </row>
    <row r="26" ht="39.95" customHeight="1" spans="1:6">
      <c r="A26" s="645" t="s">
        <v>61</v>
      </c>
      <c r="B26" s="642" t="s">
        <v>62</v>
      </c>
      <c r="C26" s="647" t="s">
        <v>20</v>
      </c>
      <c r="D26" s="647" t="s">
        <v>38</v>
      </c>
      <c r="E26" s="647" t="s">
        <v>39</v>
      </c>
      <c r="F26" s="647" t="s">
        <v>40</v>
      </c>
    </row>
    <row r="27" ht="39.95" customHeight="1" spans="1:6">
      <c r="A27" s="645" t="s">
        <v>63</v>
      </c>
      <c r="B27" s="642" t="s">
        <v>64</v>
      </c>
      <c r="C27" s="647" t="s">
        <v>10</v>
      </c>
      <c r="D27" s="647" t="s">
        <v>38</v>
      </c>
      <c r="E27" s="647" t="s">
        <v>39</v>
      </c>
      <c r="F27" s="647" t="s">
        <v>40</v>
      </c>
    </row>
    <row r="28" ht="39.95" customHeight="1" spans="1:6">
      <c r="A28" s="645"/>
      <c r="B28" s="642" t="s">
        <v>65</v>
      </c>
      <c r="C28" s="647"/>
      <c r="D28" s="647" t="s">
        <v>38</v>
      </c>
      <c r="E28" s="647"/>
      <c r="F28" s="647"/>
    </row>
    <row r="29" ht="39.95" customHeight="1" spans="1:6">
      <c r="A29" s="645" t="s">
        <v>66</v>
      </c>
      <c r="B29" s="642" t="s">
        <v>67</v>
      </c>
      <c r="C29" s="647" t="s">
        <v>20</v>
      </c>
      <c r="D29" s="647" t="s">
        <v>38</v>
      </c>
      <c r="E29" s="647" t="s">
        <v>39</v>
      </c>
      <c r="F29" s="647" t="s">
        <v>40</v>
      </c>
    </row>
    <row r="30" ht="39.95" customHeight="1" spans="1:6">
      <c r="A30" s="645" t="s">
        <v>68</v>
      </c>
      <c r="B30" s="642" t="s">
        <v>69</v>
      </c>
      <c r="C30" s="647" t="s">
        <v>20</v>
      </c>
      <c r="D30" s="647" t="s">
        <v>70</v>
      </c>
      <c r="E30" s="647"/>
      <c r="F30" s="647"/>
    </row>
    <row r="31" ht="39.95" customHeight="1" spans="1:6">
      <c r="A31" s="645" t="s">
        <v>71</v>
      </c>
      <c r="B31" s="642" t="s">
        <v>72</v>
      </c>
      <c r="C31" s="647" t="s">
        <v>73</v>
      </c>
      <c r="D31" s="647" t="s">
        <v>44</v>
      </c>
      <c r="E31" s="647" t="s">
        <v>39</v>
      </c>
      <c r="F31" s="647"/>
    </row>
    <row r="32" ht="39.95" customHeight="1" spans="1:6">
      <c r="A32" s="645" t="s">
        <v>74</v>
      </c>
      <c r="B32" s="642" t="s">
        <v>75</v>
      </c>
      <c r="C32" s="647" t="s">
        <v>73</v>
      </c>
      <c r="D32" s="647" t="s">
        <v>44</v>
      </c>
      <c r="E32" s="647" t="s">
        <v>39</v>
      </c>
      <c r="F32" s="647"/>
    </row>
    <row r="33" ht="39.95" customHeight="1" spans="1:6">
      <c r="A33" s="645"/>
      <c r="B33" s="642" t="s">
        <v>76</v>
      </c>
      <c r="C33" s="647"/>
      <c r="D33" s="647" t="s">
        <v>51</v>
      </c>
      <c r="E33" s="647"/>
      <c r="F33" s="647"/>
    </row>
    <row r="34" ht="39.95" customHeight="1" spans="1:6">
      <c r="A34" s="641" t="s">
        <v>77</v>
      </c>
      <c r="B34" s="642"/>
      <c r="C34" s="647"/>
      <c r="D34" s="647"/>
      <c r="E34" s="647"/>
      <c r="F34" s="647"/>
    </row>
    <row r="35" ht="39.95" customHeight="1" spans="1:6">
      <c r="A35" s="645" t="s">
        <v>78</v>
      </c>
      <c r="B35" s="642" t="s">
        <v>79</v>
      </c>
      <c r="C35" s="647" t="s">
        <v>10</v>
      </c>
      <c r="D35" s="647" t="s">
        <v>11</v>
      </c>
      <c r="E35" s="647"/>
      <c r="F35" s="647"/>
    </row>
    <row r="36" ht="39.95" customHeight="1" spans="1:6">
      <c r="A36" s="645" t="s">
        <v>80</v>
      </c>
      <c r="B36" s="642" t="s">
        <v>81</v>
      </c>
      <c r="C36" s="647" t="s">
        <v>10</v>
      </c>
      <c r="D36" s="647" t="s">
        <v>11</v>
      </c>
      <c r="E36" s="647"/>
      <c r="F36" s="647"/>
    </row>
    <row r="37" ht="39.95" customHeight="1" spans="1:6">
      <c r="A37" s="645" t="s">
        <v>82</v>
      </c>
      <c r="B37" s="642" t="s">
        <v>83</v>
      </c>
      <c r="C37" s="647" t="s">
        <v>20</v>
      </c>
      <c r="D37" s="647" t="s">
        <v>70</v>
      </c>
      <c r="E37" s="647"/>
      <c r="F37" s="647"/>
    </row>
    <row r="38" ht="39.95" customHeight="1" spans="1:6">
      <c r="A38" s="645" t="s">
        <v>84</v>
      </c>
      <c r="B38" s="642" t="s">
        <v>85</v>
      </c>
      <c r="C38" s="647" t="s">
        <v>20</v>
      </c>
      <c r="D38" s="647" t="s">
        <v>70</v>
      </c>
      <c r="E38" s="647"/>
      <c r="F38" s="647"/>
    </row>
    <row r="39" ht="39.95" customHeight="1" spans="1:6">
      <c r="A39" s="645" t="s">
        <v>86</v>
      </c>
      <c r="B39" s="642" t="s">
        <v>87</v>
      </c>
      <c r="C39" s="647" t="s">
        <v>20</v>
      </c>
      <c r="D39" s="647" t="s">
        <v>11</v>
      </c>
      <c r="E39" s="647"/>
      <c r="F39" s="647"/>
    </row>
    <row r="40" ht="39.95" customHeight="1" spans="1:6">
      <c r="A40" s="645" t="s">
        <v>88</v>
      </c>
      <c r="B40" s="642" t="s">
        <v>89</v>
      </c>
      <c r="C40" s="647" t="s">
        <v>20</v>
      </c>
      <c r="D40" s="647" t="s">
        <v>11</v>
      </c>
      <c r="E40" s="647"/>
      <c r="F40" s="647"/>
    </row>
    <row r="41" ht="39.95" customHeight="1" spans="1:6">
      <c r="A41" s="645" t="s">
        <v>90</v>
      </c>
      <c r="B41" s="642" t="s">
        <v>91</v>
      </c>
      <c r="C41" s="647" t="s">
        <v>20</v>
      </c>
      <c r="D41" s="647" t="s">
        <v>70</v>
      </c>
      <c r="E41" s="647"/>
      <c r="F41" s="647"/>
    </row>
    <row r="42" ht="39.95" customHeight="1" spans="1:6">
      <c r="A42" s="645" t="s">
        <v>92</v>
      </c>
      <c r="B42" s="642" t="s">
        <v>93</v>
      </c>
      <c r="C42" s="647" t="s">
        <v>20</v>
      </c>
      <c r="D42" s="647" t="s">
        <v>70</v>
      </c>
      <c r="E42" s="647"/>
      <c r="F42" s="647"/>
    </row>
    <row r="43" ht="39.95" customHeight="1" spans="1:6">
      <c r="A43" s="645" t="s">
        <v>94</v>
      </c>
      <c r="B43" s="642" t="s">
        <v>95</v>
      </c>
      <c r="C43" s="647" t="s">
        <v>20</v>
      </c>
      <c r="D43" s="647" t="s">
        <v>70</v>
      </c>
      <c r="E43" s="647"/>
      <c r="F43" s="647"/>
    </row>
    <row r="44" ht="39.95" customHeight="1" spans="1:6">
      <c r="A44" s="645" t="s">
        <v>96</v>
      </c>
      <c r="B44" s="642" t="s">
        <v>97</v>
      </c>
      <c r="C44" s="647" t="s">
        <v>20</v>
      </c>
      <c r="D44" s="647" t="s">
        <v>70</v>
      </c>
      <c r="E44" s="647"/>
      <c r="F44" s="647"/>
    </row>
    <row r="45" ht="39.95" customHeight="1" spans="1:6">
      <c r="A45" s="645" t="s">
        <v>98</v>
      </c>
      <c r="B45" s="642" t="s">
        <v>99</v>
      </c>
      <c r="C45" s="647" t="s">
        <v>20</v>
      </c>
      <c r="D45" s="647" t="s">
        <v>70</v>
      </c>
      <c r="E45" s="647"/>
      <c r="F45" s="647"/>
    </row>
    <row r="46" ht="39.95" customHeight="1" spans="1:6">
      <c r="A46" s="645" t="s">
        <v>100</v>
      </c>
      <c r="B46" s="642" t="s">
        <v>101</v>
      </c>
      <c r="C46" s="647" t="s">
        <v>20</v>
      </c>
      <c r="D46" s="647" t="s">
        <v>70</v>
      </c>
      <c r="E46" s="647"/>
      <c r="F46" s="647"/>
    </row>
    <row r="47" ht="39.95" customHeight="1" spans="1:6">
      <c r="A47" s="645" t="s">
        <v>102</v>
      </c>
      <c r="B47" s="657" t="s">
        <v>103</v>
      </c>
      <c r="C47" s="647" t="s">
        <v>10</v>
      </c>
      <c r="D47" s="647" t="s">
        <v>70</v>
      </c>
      <c r="E47" s="647"/>
      <c r="F47" s="647"/>
    </row>
    <row r="48" ht="39.95" customHeight="1" spans="1:6">
      <c r="A48" s="641" t="s">
        <v>104</v>
      </c>
      <c r="B48" s="642"/>
      <c r="C48" s="647"/>
      <c r="D48" s="647" t="s">
        <v>105</v>
      </c>
      <c r="E48" s="647"/>
      <c r="F48" s="647"/>
    </row>
    <row r="49" ht="39.95" customHeight="1" spans="1:6">
      <c r="A49" s="645" t="s">
        <v>106</v>
      </c>
      <c r="B49" s="642" t="s">
        <v>107</v>
      </c>
      <c r="C49" s="647" t="s">
        <v>20</v>
      </c>
      <c r="D49" s="647" t="s">
        <v>105</v>
      </c>
      <c r="E49" s="647"/>
      <c r="F49" s="647"/>
    </row>
    <row r="50" ht="39.95" customHeight="1" spans="1:6">
      <c r="A50" s="645" t="s">
        <v>108</v>
      </c>
      <c r="B50" s="642" t="s">
        <v>109</v>
      </c>
      <c r="C50" s="647" t="s">
        <v>20</v>
      </c>
      <c r="D50" s="647" t="s">
        <v>105</v>
      </c>
      <c r="E50" s="647"/>
      <c r="F50" s="647"/>
    </row>
    <row r="51" ht="39.95" customHeight="1" spans="1:6">
      <c r="A51" s="645" t="s">
        <v>110</v>
      </c>
      <c r="B51" s="642" t="s">
        <v>111</v>
      </c>
      <c r="C51" s="647" t="s">
        <v>20</v>
      </c>
      <c r="D51" s="647" t="s">
        <v>105</v>
      </c>
      <c r="E51" s="647"/>
      <c r="F51" s="647"/>
    </row>
    <row r="52" ht="39.95" customHeight="1" spans="1:6">
      <c r="A52" s="645" t="s">
        <v>112</v>
      </c>
      <c r="B52" s="642" t="s">
        <v>113</v>
      </c>
      <c r="C52" s="647" t="s">
        <v>20</v>
      </c>
      <c r="D52" s="647" t="s">
        <v>105</v>
      </c>
      <c r="E52" s="647"/>
      <c r="F52" s="647"/>
    </row>
    <row r="53" ht="39.95" customHeight="1" spans="1:6">
      <c r="A53" s="645" t="s">
        <v>114</v>
      </c>
      <c r="B53" s="642" t="s">
        <v>115</v>
      </c>
      <c r="C53" s="647" t="s">
        <v>20</v>
      </c>
      <c r="D53" s="647" t="s">
        <v>105</v>
      </c>
      <c r="E53" s="647"/>
      <c r="F53" s="647"/>
    </row>
    <row r="54" ht="39.95" customHeight="1" spans="1:6">
      <c r="A54" s="645" t="s">
        <v>116</v>
      </c>
      <c r="B54" s="642" t="s">
        <v>117</v>
      </c>
      <c r="C54" s="647" t="s">
        <v>20</v>
      </c>
      <c r="D54" s="647" t="s">
        <v>105</v>
      </c>
      <c r="E54" s="647"/>
      <c r="F54" s="647"/>
    </row>
    <row r="55" ht="39.95" customHeight="1" spans="1:6">
      <c r="A55" s="645" t="s">
        <v>118</v>
      </c>
      <c r="B55" s="642" t="s">
        <v>119</v>
      </c>
      <c r="C55" s="647" t="s">
        <v>20</v>
      </c>
      <c r="D55" s="647" t="s">
        <v>105</v>
      </c>
      <c r="E55" s="647"/>
      <c r="F55" s="647"/>
    </row>
    <row r="56" ht="39.95" customHeight="1" spans="1:6">
      <c r="A56" s="645" t="s">
        <v>120</v>
      </c>
      <c r="B56" s="642" t="s">
        <v>121</v>
      </c>
      <c r="C56" s="647" t="s">
        <v>20</v>
      </c>
      <c r="D56" s="647" t="s">
        <v>105</v>
      </c>
      <c r="E56" s="647"/>
      <c r="F56" s="647"/>
    </row>
    <row r="57" ht="39.95" customHeight="1" spans="1:6">
      <c r="A57" s="645" t="s">
        <v>122</v>
      </c>
      <c r="B57" s="642" t="s">
        <v>123</v>
      </c>
      <c r="C57" s="647" t="s">
        <v>20</v>
      </c>
      <c r="D57" s="647" t="s">
        <v>105</v>
      </c>
      <c r="E57" s="647"/>
      <c r="F57" s="647"/>
    </row>
    <row r="58" ht="39.95" customHeight="1" spans="1:6">
      <c r="A58" s="645" t="s">
        <v>124</v>
      </c>
      <c r="B58" s="642" t="s">
        <v>125</v>
      </c>
      <c r="C58" s="647" t="s">
        <v>20</v>
      </c>
      <c r="D58" s="647" t="s">
        <v>105</v>
      </c>
      <c r="E58" s="647"/>
      <c r="F58" s="647"/>
    </row>
    <row r="59" ht="39.95" customHeight="1" spans="1:6">
      <c r="A59" s="645" t="s">
        <v>126</v>
      </c>
      <c r="B59" s="642" t="s">
        <v>127</v>
      </c>
      <c r="C59" s="647" t="s">
        <v>20</v>
      </c>
      <c r="D59" s="647" t="s">
        <v>105</v>
      </c>
      <c r="E59" s="647"/>
      <c r="F59" s="647"/>
    </row>
    <row r="60" ht="39.95" customHeight="1" spans="1:6">
      <c r="A60" s="645" t="s">
        <v>128</v>
      </c>
      <c r="B60" s="642" t="s">
        <v>129</v>
      </c>
      <c r="C60" s="647" t="s">
        <v>20</v>
      </c>
      <c r="D60" s="647" t="s">
        <v>105</v>
      </c>
      <c r="E60" s="647"/>
      <c r="F60" s="647"/>
    </row>
    <row r="61" ht="39.95" customHeight="1" spans="1:6">
      <c r="A61" s="645" t="s">
        <v>130</v>
      </c>
      <c r="B61" s="642" t="s">
        <v>131</v>
      </c>
      <c r="C61" s="647" t="s">
        <v>20</v>
      </c>
      <c r="D61" s="647" t="s">
        <v>105</v>
      </c>
      <c r="E61" s="647"/>
      <c r="F61" s="647"/>
    </row>
    <row r="62" ht="39.95" customHeight="1" spans="1:6">
      <c r="A62" s="645" t="s">
        <v>132</v>
      </c>
      <c r="B62" s="642" t="s">
        <v>133</v>
      </c>
      <c r="C62" s="647" t="s">
        <v>20</v>
      </c>
      <c r="D62" s="647" t="s">
        <v>105</v>
      </c>
      <c r="E62" s="647"/>
      <c r="F62" s="647"/>
    </row>
    <row r="63" ht="39.95" customHeight="1" spans="1:6">
      <c r="A63" s="641" t="s">
        <v>134</v>
      </c>
      <c r="B63" s="642"/>
      <c r="C63" s="647"/>
      <c r="D63" s="647" t="s">
        <v>135</v>
      </c>
      <c r="E63" s="647"/>
      <c r="F63" s="647"/>
    </row>
    <row r="64" ht="39.95" customHeight="1" spans="1:6">
      <c r="A64" s="645" t="s">
        <v>136</v>
      </c>
      <c r="B64" s="642" t="s">
        <v>137</v>
      </c>
      <c r="C64" s="647" t="s">
        <v>20</v>
      </c>
      <c r="D64" s="647" t="s">
        <v>135</v>
      </c>
      <c r="E64" s="647"/>
      <c r="F64" s="647"/>
    </row>
    <row r="65" ht="39.95" customHeight="1" spans="1:6">
      <c r="A65" s="645" t="s">
        <v>138</v>
      </c>
      <c r="B65" s="642" t="s">
        <v>139</v>
      </c>
      <c r="C65" s="647" t="s">
        <v>20</v>
      </c>
      <c r="D65" s="647" t="s">
        <v>135</v>
      </c>
      <c r="E65" s="647"/>
      <c r="F65" s="647"/>
    </row>
    <row r="66" ht="39.95" customHeight="1" spans="1:6">
      <c r="A66" s="645" t="s">
        <v>140</v>
      </c>
      <c r="B66" s="642" t="s">
        <v>141</v>
      </c>
      <c r="C66" s="647" t="s">
        <v>20</v>
      </c>
      <c r="D66" s="647" t="s">
        <v>135</v>
      </c>
      <c r="E66" s="647"/>
      <c r="F66" s="647"/>
    </row>
    <row r="67" ht="39.95" customHeight="1" spans="1:6">
      <c r="A67" s="645" t="s">
        <v>142</v>
      </c>
      <c r="B67" s="642" t="s">
        <v>143</v>
      </c>
      <c r="C67" s="647" t="s">
        <v>20</v>
      </c>
      <c r="D67" s="647" t="s">
        <v>135</v>
      </c>
      <c r="E67" s="647"/>
      <c r="F67" s="647"/>
    </row>
    <row r="68" ht="39.95" customHeight="1" spans="1:6">
      <c r="A68" s="645" t="s">
        <v>144</v>
      </c>
      <c r="B68" s="642" t="s">
        <v>145</v>
      </c>
      <c r="C68" s="647" t="s">
        <v>20</v>
      </c>
      <c r="D68" s="647" t="s">
        <v>135</v>
      </c>
      <c r="E68" s="647"/>
      <c r="F68" s="647"/>
    </row>
    <row r="69" ht="39.95" customHeight="1" spans="1:6">
      <c r="A69" s="645" t="s">
        <v>146</v>
      </c>
      <c r="B69" s="642" t="s">
        <v>147</v>
      </c>
      <c r="C69" s="647" t="s">
        <v>20</v>
      </c>
      <c r="D69" s="647" t="s">
        <v>135</v>
      </c>
      <c r="E69" s="647"/>
      <c r="F69" s="647"/>
    </row>
    <row r="70" ht="39.95" customHeight="1" spans="1:6">
      <c r="A70" s="645" t="s">
        <v>148</v>
      </c>
      <c r="B70" s="642" t="s">
        <v>149</v>
      </c>
      <c r="C70" s="647" t="s">
        <v>20</v>
      </c>
      <c r="D70" s="647" t="s">
        <v>135</v>
      </c>
      <c r="E70" s="647"/>
      <c r="F70" s="647"/>
    </row>
    <row r="71" ht="39.95" customHeight="1" spans="1:6">
      <c r="A71" s="645" t="s">
        <v>150</v>
      </c>
      <c r="B71" s="642" t="s">
        <v>151</v>
      </c>
      <c r="C71" s="647" t="s">
        <v>20</v>
      </c>
      <c r="D71" s="647" t="s">
        <v>135</v>
      </c>
      <c r="E71" s="647"/>
      <c r="F71" s="647"/>
    </row>
    <row r="72" ht="39.95" customHeight="1" spans="1:6">
      <c r="A72" s="645" t="s">
        <v>152</v>
      </c>
      <c r="B72" s="642" t="s">
        <v>153</v>
      </c>
      <c r="C72" s="647" t="s">
        <v>20</v>
      </c>
      <c r="D72" s="647" t="s">
        <v>135</v>
      </c>
      <c r="E72" s="647"/>
      <c r="F72" s="647"/>
    </row>
    <row r="73" ht="39.95" customHeight="1" spans="1:6">
      <c r="A73" s="645" t="s">
        <v>154</v>
      </c>
      <c r="B73" s="642" t="s">
        <v>155</v>
      </c>
      <c r="C73" s="647" t="s">
        <v>20</v>
      </c>
      <c r="D73" s="647" t="s">
        <v>135</v>
      </c>
      <c r="E73" s="647"/>
      <c r="F73" s="647"/>
    </row>
    <row r="74" ht="39.95" customHeight="1" spans="1:6">
      <c r="A74" s="645" t="s">
        <v>156</v>
      </c>
      <c r="B74" s="642" t="s">
        <v>157</v>
      </c>
      <c r="C74" s="647" t="s">
        <v>20</v>
      </c>
      <c r="D74" s="647" t="s">
        <v>135</v>
      </c>
      <c r="E74" s="647"/>
      <c r="F74" s="647"/>
    </row>
    <row r="75" ht="39.95" customHeight="1" spans="1:6">
      <c r="A75" s="645" t="s">
        <v>158</v>
      </c>
      <c r="B75" s="642" t="s">
        <v>159</v>
      </c>
      <c r="C75" s="647" t="s">
        <v>20</v>
      </c>
      <c r="D75" s="647" t="s">
        <v>135</v>
      </c>
      <c r="E75" s="647"/>
      <c r="F75" s="647"/>
    </row>
    <row r="76" ht="39.95" customHeight="1" spans="1:6">
      <c r="A76" s="645" t="s">
        <v>160</v>
      </c>
      <c r="B76" s="642" t="s">
        <v>161</v>
      </c>
      <c r="C76" s="647" t="s">
        <v>20</v>
      </c>
      <c r="D76" s="647" t="s">
        <v>135</v>
      </c>
      <c r="E76" s="647"/>
      <c r="F76" s="647"/>
    </row>
    <row r="77" ht="39.95" customHeight="1" spans="1:6">
      <c r="A77" s="645" t="s">
        <v>162</v>
      </c>
      <c r="B77" s="642" t="s">
        <v>163</v>
      </c>
      <c r="C77" s="647" t="s">
        <v>20</v>
      </c>
      <c r="D77" s="647" t="s">
        <v>135</v>
      </c>
      <c r="E77" s="647"/>
      <c r="F77" s="647"/>
    </row>
    <row r="78" ht="39.95" customHeight="1" spans="1:6">
      <c r="A78" s="645" t="s">
        <v>164</v>
      </c>
      <c r="B78" s="642" t="s">
        <v>165</v>
      </c>
      <c r="C78" s="647" t="s">
        <v>20</v>
      </c>
      <c r="D78" s="647" t="s">
        <v>135</v>
      </c>
      <c r="E78" s="647"/>
      <c r="F78" s="647"/>
    </row>
    <row r="79" ht="39.95" customHeight="1" spans="1:6">
      <c r="A79" s="645" t="s">
        <v>166</v>
      </c>
      <c r="B79" s="642" t="s">
        <v>167</v>
      </c>
      <c r="C79" s="647" t="s">
        <v>20</v>
      </c>
      <c r="D79" s="647" t="s">
        <v>135</v>
      </c>
      <c r="E79" s="647"/>
      <c r="F79" s="647"/>
    </row>
    <row r="80" ht="39.95" customHeight="1" spans="1:6">
      <c r="A80" s="641" t="s">
        <v>168</v>
      </c>
      <c r="B80" s="642"/>
      <c r="C80" s="647" t="s">
        <v>20</v>
      </c>
      <c r="D80" s="647"/>
      <c r="E80" s="647"/>
      <c r="F80" s="647"/>
    </row>
    <row r="81" ht="39.95" customHeight="1" spans="1:6">
      <c r="A81" s="645" t="s">
        <v>169</v>
      </c>
      <c r="B81" s="642" t="s">
        <v>170</v>
      </c>
      <c r="C81" s="647" t="s">
        <v>20</v>
      </c>
      <c r="D81" s="647" t="s">
        <v>171</v>
      </c>
      <c r="E81" s="647"/>
      <c r="F81" s="647"/>
    </row>
    <row r="82" ht="39.95" customHeight="1" spans="1:6">
      <c r="A82" s="645" t="s">
        <v>172</v>
      </c>
      <c r="B82" s="642" t="s">
        <v>173</v>
      </c>
      <c r="C82" s="647" t="s">
        <v>20</v>
      </c>
      <c r="D82" s="647" t="s">
        <v>171</v>
      </c>
      <c r="E82" s="647"/>
      <c r="F82" s="647"/>
    </row>
    <row r="83" ht="39.95" customHeight="1" spans="1:6">
      <c r="A83" s="645" t="s">
        <v>174</v>
      </c>
      <c r="B83" s="642" t="s">
        <v>175</v>
      </c>
      <c r="C83" s="647" t="s">
        <v>20</v>
      </c>
      <c r="D83" s="647" t="s">
        <v>171</v>
      </c>
      <c r="E83" s="647"/>
      <c r="F83" s="647"/>
    </row>
    <row r="84" ht="39.95" customHeight="1" spans="1:6">
      <c r="A84" s="645" t="s">
        <v>176</v>
      </c>
      <c r="B84" s="642" t="s">
        <v>177</v>
      </c>
      <c r="C84" s="647" t="s">
        <v>20</v>
      </c>
      <c r="D84" s="647" t="s">
        <v>171</v>
      </c>
      <c r="E84" s="647"/>
      <c r="F84" s="647"/>
    </row>
    <row r="85" ht="39.95" customHeight="1" spans="1:6">
      <c r="A85" s="641" t="s">
        <v>178</v>
      </c>
      <c r="B85" s="642"/>
      <c r="C85" s="647"/>
      <c r="D85" s="647"/>
      <c r="E85" s="647"/>
      <c r="F85" s="647"/>
    </row>
    <row r="86" ht="39.95" customHeight="1" spans="1:6">
      <c r="A86" s="645" t="s">
        <v>179</v>
      </c>
      <c r="B86" s="644" t="s">
        <v>180</v>
      </c>
      <c r="C86" s="647" t="s">
        <v>20</v>
      </c>
      <c r="D86" s="647" t="s">
        <v>181</v>
      </c>
      <c r="E86" s="647"/>
      <c r="F86" s="647"/>
    </row>
    <row r="87" ht="39.95" customHeight="1" spans="1:6">
      <c r="A87" s="645" t="s">
        <v>182</v>
      </c>
      <c r="B87" s="644" t="s">
        <v>183</v>
      </c>
      <c r="C87" s="647"/>
      <c r="D87" s="647" t="s">
        <v>181</v>
      </c>
      <c r="E87" s="647"/>
      <c r="F87" s="647"/>
    </row>
    <row r="88" ht="39.95" customHeight="1" spans="1:6">
      <c r="A88" s="645" t="s">
        <v>184</v>
      </c>
      <c r="B88" s="642" t="s">
        <v>185</v>
      </c>
      <c r="C88" s="647" t="s">
        <v>20</v>
      </c>
      <c r="D88" s="647" t="s">
        <v>38</v>
      </c>
      <c r="E88" s="647"/>
      <c r="F88" s="647"/>
    </row>
    <row r="89" ht="39.95" customHeight="1" spans="1:6">
      <c r="A89" s="645" t="s">
        <v>186</v>
      </c>
      <c r="B89" s="642" t="s">
        <v>187</v>
      </c>
      <c r="C89" s="647" t="s">
        <v>20</v>
      </c>
      <c r="D89" s="647" t="s">
        <v>38</v>
      </c>
      <c r="E89" s="647"/>
      <c r="F89" s="647"/>
    </row>
    <row r="90" ht="39.95" customHeight="1" spans="1:6">
      <c r="A90" s="645" t="s">
        <v>188</v>
      </c>
      <c r="B90" s="642" t="s">
        <v>189</v>
      </c>
      <c r="C90" s="647" t="s">
        <v>20</v>
      </c>
      <c r="D90" s="647" t="s">
        <v>24</v>
      </c>
      <c r="E90" s="647"/>
      <c r="F90" s="647"/>
    </row>
    <row r="91" ht="39.95" customHeight="1" spans="1:6">
      <c r="A91" s="645" t="s">
        <v>190</v>
      </c>
      <c r="B91" s="642" t="s">
        <v>191</v>
      </c>
      <c r="C91" s="647" t="s">
        <v>20</v>
      </c>
      <c r="D91" s="647" t="s">
        <v>171</v>
      </c>
      <c r="E91" s="647"/>
      <c r="F91" s="647"/>
    </row>
    <row r="92" ht="39.95" customHeight="1" spans="1:6">
      <c r="A92" s="641" t="s">
        <v>192</v>
      </c>
      <c r="B92" s="642"/>
      <c r="C92" s="647"/>
      <c r="D92" s="647"/>
      <c r="E92" s="647"/>
      <c r="F92" s="647"/>
    </row>
    <row r="93" ht="39.95" customHeight="1" spans="1:6">
      <c r="A93" s="645"/>
      <c r="B93" s="644" t="s">
        <v>193</v>
      </c>
      <c r="C93" s="647"/>
      <c r="D93" s="647" t="s">
        <v>194</v>
      </c>
      <c r="E93" s="647"/>
      <c r="F93" s="647"/>
    </row>
  </sheetData>
  <mergeCells count="2">
    <mergeCell ref="A1:F1"/>
    <mergeCell ref="A2:B2"/>
  </mergeCells>
  <pageMargins left="0.75" right="0.55" top="0.788888888888889" bottom="0.979166666666667" header="0.509027777777778" footer="0.509027777777778"/>
  <pageSetup paperSize="9" scale="75" fitToHeight="0" orientation="portrait" blackAndWhite="1" useFirstPageNumber="1"/>
  <headerFooter alignWithMargins="0">
    <oddFooter>&amp;C第 &amp;P 页</oddFooter>
    <evenFooter>&amp;L—&amp;P—</even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B71"/>
  <sheetViews>
    <sheetView showZeros="0" view="pageBreakPreview" zoomScaleNormal="100" zoomScaleSheetLayoutView="100" workbookViewId="0">
      <selection activeCell="A70" sqref="A70:B71"/>
    </sheetView>
  </sheetViews>
  <sheetFormatPr defaultColWidth="9" defaultRowHeight="14.25" outlineLevelCol="1"/>
  <cols>
    <col min="1" max="1" width="57.875" style="2" customWidth="1"/>
    <col min="2" max="2" width="19" style="548" customWidth="1"/>
    <col min="3" max="16384" width="9" style="2"/>
  </cols>
  <sheetData>
    <row r="1" ht="20.1" customHeight="1" spans="2:2">
      <c r="B1" s="548" t="s">
        <v>439</v>
      </c>
    </row>
    <row r="2" ht="53.1" customHeight="1" spans="1:2">
      <c r="A2" s="536" t="s">
        <v>440</v>
      </c>
      <c r="B2" s="536"/>
    </row>
    <row r="3" ht="19.5" customHeight="1" spans="2:2">
      <c r="B3" s="548" t="s">
        <v>313</v>
      </c>
    </row>
    <row r="4" ht="21" customHeight="1" spans="1:2">
      <c r="A4" s="549" t="s">
        <v>408</v>
      </c>
      <c r="B4" s="550" t="s">
        <v>379</v>
      </c>
    </row>
    <row r="5" ht="21" customHeight="1" spans="1:2">
      <c r="A5" s="551" t="s">
        <v>441</v>
      </c>
      <c r="B5" s="552">
        <v>2680</v>
      </c>
    </row>
    <row r="6" ht="21" customHeight="1" spans="1:2">
      <c r="A6" s="553" t="s">
        <v>442</v>
      </c>
      <c r="B6" s="554">
        <v>2214</v>
      </c>
    </row>
    <row r="7" ht="21" customHeight="1" spans="1:2">
      <c r="A7" s="525" t="s">
        <v>443</v>
      </c>
      <c r="B7" s="526">
        <v>577</v>
      </c>
    </row>
    <row r="8" ht="21" customHeight="1" spans="1:2">
      <c r="A8" s="525" t="s">
        <v>444</v>
      </c>
      <c r="B8" s="526">
        <v>160</v>
      </c>
    </row>
    <row r="9" ht="21" customHeight="1" spans="1:2">
      <c r="A9" s="525" t="s">
        <v>445</v>
      </c>
      <c r="B9" s="526">
        <v>210</v>
      </c>
    </row>
    <row r="10" ht="21" customHeight="1" spans="1:2">
      <c r="A10" s="525" t="s">
        <v>446</v>
      </c>
      <c r="B10" s="526">
        <v>30</v>
      </c>
    </row>
    <row r="11" ht="21" customHeight="1" spans="1:2">
      <c r="A11" s="525" t="s">
        <v>447</v>
      </c>
      <c r="B11" s="526">
        <v>50</v>
      </c>
    </row>
    <row r="12" ht="21" customHeight="1" spans="1:2">
      <c r="A12" s="525" t="s">
        <v>448</v>
      </c>
      <c r="B12" s="526">
        <v>50</v>
      </c>
    </row>
    <row r="13" ht="21" customHeight="1" spans="1:2">
      <c r="A13" s="525" t="s">
        <v>449</v>
      </c>
      <c r="B13" s="526"/>
    </row>
    <row r="14" ht="21" customHeight="1" spans="1:2">
      <c r="A14" s="525" t="s">
        <v>450</v>
      </c>
      <c r="B14" s="526">
        <v>77</v>
      </c>
    </row>
    <row r="15" ht="21" customHeight="1" spans="1:2">
      <c r="A15" s="525" t="s">
        <v>451</v>
      </c>
      <c r="B15" s="526">
        <v>753</v>
      </c>
    </row>
    <row r="16" ht="21" customHeight="1" spans="1:2">
      <c r="A16" s="525" t="s">
        <v>452</v>
      </c>
      <c r="B16" s="526">
        <v>80</v>
      </c>
    </row>
    <row r="17" ht="21" customHeight="1" spans="1:2">
      <c r="A17" s="525" t="s">
        <v>453</v>
      </c>
      <c r="B17" s="526">
        <v>15</v>
      </c>
    </row>
    <row r="18" ht="21" customHeight="1" spans="1:2">
      <c r="A18" s="525" t="s">
        <v>454</v>
      </c>
      <c r="B18" s="526"/>
    </row>
    <row r="19" ht="21" customHeight="1" spans="1:2">
      <c r="A19" s="525" t="s">
        <v>455</v>
      </c>
      <c r="B19" s="526">
        <v>35</v>
      </c>
    </row>
    <row r="20" ht="21" customHeight="1" spans="1:2">
      <c r="A20" s="525" t="s">
        <v>456</v>
      </c>
      <c r="B20" s="526">
        <v>50</v>
      </c>
    </row>
    <row r="21" ht="21" customHeight="1" spans="1:2">
      <c r="A21" s="525" t="s">
        <v>457</v>
      </c>
      <c r="B21" s="526">
        <v>5</v>
      </c>
    </row>
    <row r="22" ht="21" customHeight="1" spans="1:2">
      <c r="A22" s="525" t="s">
        <v>458</v>
      </c>
      <c r="B22" s="526">
        <v>60</v>
      </c>
    </row>
    <row r="23" ht="21" customHeight="1" spans="1:2">
      <c r="A23" s="525" t="s">
        <v>459</v>
      </c>
      <c r="B23" s="526"/>
    </row>
    <row r="24" ht="21" customHeight="1" spans="1:2">
      <c r="A24" s="525" t="s">
        <v>460</v>
      </c>
      <c r="B24" s="526">
        <v>15</v>
      </c>
    </row>
    <row r="25" ht="21" customHeight="1" spans="1:2">
      <c r="A25" s="525" t="s">
        <v>461</v>
      </c>
      <c r="B25" s="526">
        <v>20</v>
      </c>
    </row>
    <row r="26" ht="21" customHeight="1" spans="1:2">
      <c r="A26" s="525" t="s">
        <v>462</v>
      </c>
      <c r="B26" s="526">
        <v>20</v>
      </c>
    </row>
    <row r="27" ht="21" customHeight="1" spans="1:2">
      <c r="A27" s="525" t="s">
        <v>463</v>
      </c>
      <c r="B27" s="526"/>
    </row>
    <row r="28" ht="21" customHeight="1" spans="1:2">
      <c r="A28" s="525" t="s">
        <v>464</v>
      </c>
      <c r="B28" s="526">
        <v>5</v>
      </c>
    </row>
    <row r="29" ht="21" customHeight="1" spans="1:2">
      <c r="A29" s="525" t="s">
        <v>465</v>
      </c>
      <c r="B29" s="526"/>
    </row>
    <row r="30" ht="21" customHeight="1" spans="1:2">
      <c r="A30" s="525" t="s">
        <v>466</v>
      </c>
      <c r="B30" s="526">
        <v>30</v>
      </c>
    </row>
    <row r="31" ht="21" customHeight="1" spans="1:2">
      <c r="A31" s="525" t="s">
        <v>467</v>
      </c>
      <c r="B31" s="526">
        <v>25</v>
      </c>
    </row>
    <row r="32" ht="21" customHeight="1" spans="1:2">
      <c r="A32" s="525" t="s">
        <v>468</v>
      </c>
      <c r="B32" s="526"/>
    </row>
    <row r="33" ht="21" customHeight="1" spans="1:2">
      <c r="A33" s="525" t="s">
        <v>469</v>
      </c>
      <c r="B33" s="526">
        <v>393</v>
      </c>
    </row>
    <row r="34" ht="21" customHeight="1" spans="1:2">
      <c r="A34" s="525" t="s">
        <v>470</v>
      </c>
      <c r="B34" s="526">
        <v>798</v>
      </c>
    </row>
    <row r="35" ht="21" customHeight="1" spans="1:2">
      <c r="A35" s="525" t="s">
        <v>471</v>
      </c>
      <c r="B35" s="526">
        <v>321</v>
      </c>
    </row>
    <row r="36" ht="21" customHeight="1" spans="1:2">
      <c r="A36" s="525" t="s">
        <v>472</v>
      </c>
      <c r="B36" s="526"/>
    </row>
    <row r="37" ht="21" customHeight="1" spans="1:2">
      <c r="A37" s="525" t="s">
        <v>473</v>
      </c>
      <c r="B37" s="526"/>
    </row>
    <row r="38" ht="21" customHeight="1" spans="1:2">
      <c r="A38" s="525" t="s">
        <v>474</v>
      </c>
      <c r="B38" s="526">
        <v>50</v>
      </c>
    </row>
    <row r="39" ht="21" customHeight="1" spans="1:2">
      <c r="A39" s="525" t="s">
        <v>475</v>
      </c>
      <c r="B39" s="526">
        <v>427</v>
      </c>
    </row>
    <row r="40" ht="21" customHeight="1" spans="1:2">
      <c r="A40" s="525" t="s">
        <v>476</v>
      </c>
      <c r="B40" s="526"/>
    </row>
    <row r="41" ht="21" customHeight="1" spans="1:2">
      <c r="A41" s="525" t="s">
        <v>477</v>
      </c>
      <c r="B41" s="526"/>
    </row>
    <row r="42" ht="21" customHeight="1" spans="1:2">
      <c r="A42" s="525" t="s">
        <v>478</v>
      </c>
      <c r="B42" s="526"/>
    </row>
    <row r="43" ht="21" customHeight="1" spans="1:2">
      <c r="A43" s="525" t="s">
        <v>479</v>
      </c>
      <c r="B43" s="526">
        <v>86</v>
      </c>
    </row>
    <row r="44" ht="21" customHeight="1" spans="1:2">
      <c r="A44" s="525" t="s">
        <v>372</v>
      </c>
      <c r="B44" s="526"/>
    </row>
    <row r="45" ht="21" customHeight="1" spans="1:2">
      <c r="A45" s="525" t="s">
        <v>480</v>
      </c>
      <c r="B45" s="526"/>
    </row>
    <row r="46" ht="21" customHeight="1" spans="1:2">
      <c r="A46" s="525" t="s">
        <v>481</v>
      </c>
      <c r="B46" s="526"/>
    </row>
    <row r="47" ht="21" customHeight="1" spans="1:2">
      <c r="A47" s="525" t="s">
        <v>482</v>
      </c>
      <c r="B47" s="526"/>
    </row>
    <row r="48" ht="21" customHeight="1" spans="1:2">
      <c r="A48" s="525" t="s">
        <v>483</v>
      </c>
      <c r="B48" s="526">
        <v>394</v>
      </c>
    </row>
    <row r="49" ht="21" customHeight="1" spans="1:2">
      <c r="A49" s="525" t="s">
        <v>443</v>
      </c>
      <c r="B49" s="526"/>
    </row>
    <row r="50" ht="21" customHeight="1" spans="1:2">
      <c r="A50" s="525" t="s">
        <v>451</v>
      </c>
      <c r="B50" s="526"/>
    </row>
    <row r="51" ht="21" customHeight="1" spans="1:2">
      <c r="A51" s="525" t="s">
        <v>470</v>
      </c>
      <c r="B51" s="526"/>
    </row>
    <row r="52" ht="21" customHeight="1" spans="1:2">
      <c r="A52" s="525" t="s">
        <v>476</v>
      </c>
      <c r="B52" s="526"/>
    </row>
    <row r="53" ht="21" customHeight="1" spans="1:2">
      <c r="A53" s="525" t="s">
        <v>484</v>
      </c>
      <c r="B53" s="526">
        <v>394</v>
      </c>
    </row>
    <row r="54" ht="21" customHeight="1" spans="1:2">
      <c r="A54" s="525" t="s">
        <v>372</v>
      </c>
      <c r="B54" s="526"/>
    </row>
    <row r="55" ht="21" customHeight="1" spans="1:2">
      <c r="A55" s="551" t="s">
        <v>485</v>
      </c>
      <c r="B55" s="552">
        <v>0</v>
      </c>
    </row>
    <row r="56" ht="21" customHeight="1" spans="1:2">
      <c r="A56" s="553" t="s">
        <v>486</v>
      </c>
      <c r="B56" s="554"/>
    </row>
    <row r="57" ht="21" customHeight="1" spans="1:2">
      <c r="A57" s="553" t="s">
        <v>487</v>
      </c>
      <c r="B57" s="554"/>
    </row>
    <row r="58" ht="21" customHeight="1" spans="1:2">
      <c r="A58" s="551" t="s">
        <v>488</v>
      </c>
      <c r="B58" s="552">
        <v>272</v>
      </c>
    </row>
    <row r="59" ht="21" customHeight="1" spans="1:2">
      <c r="A59" s="553" t="s">
        <v>486</v>
      </c>
      <c r="B59" s="554">
        <v>272</v>
      </c>
    </row>
    <row r="60" ht="21" customHeight="1" spans="1:2">
      <c r="A60" s="553" t="s">
        <v>487</v>
      </c>
      <c r="B60" s="554">
        <v>272</v>
      </c>
    </row>
    <row r="61" ht="21" customHeight="1" spans="1:2">
      <c r="A61" s="551" t="s">
        <v>489</v>
      </c>
      <c r="B61" s="552"/>
    </row>
    <row r="62" ht="21" customHeight="1" spans="1:2">
      <c r="A62" s="553" t="s">
        <v>486</v>
      </c>
      <c r="B62" s="554"/>
    </row>
    <row r="63" ht="21" customHeight="1" spans="1:2">
      <c r="A63" s="553" t="s">
        <v>490</v>
      </c>
      <c r="B63" s="554"/>
    </row>
    <row r="64" ht="21" customHeight="1" spans="1:2">
      <c r="A64" s="551" t="s">
        <v>491</v>
      </c>
      <c r="B64" s="552"/>
    </row>
    <row r="65" ht="21" customHeight="1" spans="1:2">
      <c r="A65" s="553" t="s">
        <v>492</v>
      </c>
      <c r="B65" s="554"/>
    </row>
    <row r="66" ht="21" customHeight="1" spans="1:2">
      <c r="A66" s="553" t="s">
        <v>493</v>
      </c>
      <c r="B66" s="554"/>
    </row>
    <row r="67" ht="21" customHeight="1" spans="1:2">
      <c r="A67" s="551" t="s">
        <v>494</v>
      </c>
      <c r="B67" s="552"/>
    </row>
    <row r="68" ht="21" customHeight="1" spans="1:2">
      <c r="A68" s="553" t="s">
        <v>495</v>
      </c>
      <c r="B68" s="554"/>
    </row>
    <row r="69" ht="21" customHeight="1" spans="1:2">
      <c r="A69" s="553" t="s">
        <v>496</v>
      </c>
      <c r="B69" s="554"/>
    </row>
    <row r="70" ht="21" customHeight="1" spans="1:2">
      <c r="A70" s="555" t="s">
        <v>438</v>
      </c>
      <c r="B70" s="556">
        <v>2880</v>
      </c>
    </row>
    <row r="71" ht="21" customHeight="1" spans="1:2">
      <c r="A71" s="529" t="s">
        <v>405</v>
      </c>
      <c r="B71" s="530"/>
    </row>
  </sheetData>
  <sheetProtection formatCells="0" formatColumns="0" formatRows="0"/>
  <mergeCells count="2">
    <mergeCell ref="A2:B2"/>
    <mergeCell ref="A71:B71"/>
  </mergeCells>
  <printOptions horizontalCentered="1"/>
  <pageMargins left="0.75" right="0.55" top="0.788888888888889" bottom="0.979166666666667" header="0.509027777777778" footer="0.509027777777778"/>
  <pageSetup paperSize="9" scale="42" orientation="portrait" blackAndWhite="1"/>
  <headerFooter alignWithMargins="0">
    <evenFooter>&amp;L—&amp;P—</even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B77"/>
  <sheetViews>
    <sheetView showZeros="0" view="pageBreakPreview" zoomScaleNormal="100" zoomScaleSheetLayoutView="100" workbookViewId="0">
      <pane ySplit="4" topLeftCell="A35" activePane="bottomLeft" state="frozen"/>
      <selection/>
      <selection pane="bottomLeft" activeCell="B24" sqref="B24"/>
    </sheetView>
  </sheetViews>
  <sheetFormatPr defaultColWidth="9" defaultRowHeight="14.25" outlineLevelCol="1"/>
  <cols>
    <col min="1" max="1" width="48.5" style="533" customWidth="1"/>
    <col min="2" max="2" width="20.25" style="534" customWidth="1"/>
    <col min="3" max="3" width="20.25" style="1" customWidth="1"/>
    <col min="4" max="16384" width="9" style="1"/>
  </cols>
  <sheetData>
    <row r="1" ht="18.75" customHeight="1" spans="2:2">
      <c r="B1" s="535" t="s">
        <v>497</v>
      </c>
    </row>
    <row r="2" ht="48" customHeight="1" spans="1:2">
      <c r="A2" s="536" t="s">
        <v>498</v>
      </c>
      <c r="B2" s="536"/>
    </row>
    <row r="3" ht="19.5" customHeight="1" spans="2:2">
      <c r="B3" s="535" t="s">
        <v>499</v>
      </c>
    </row>
    <row r="4" ht="15.95" customHeight="1" spans="1:2">
      <c r="A4" s="537" t="s">
        <v>500</v>
      </c>
      <c r="B4" s="538" t="s">
        <v>379</v>
      </c>
    </row>
    <row r="5" ht="15.95" customHeight="1" spans="1:2">
      <c r="A5" s="539" t="s">
        <v>501</v>
      </c>
      <c r="B5" s="540">
        <v>2608</v>
      </c>
    </row>
    <row r="6" ht="15.95" customHeight="1" spans="1:2">
      <c r="A6" s="2" t="s">
        <v>502</v>
      </c>
      <c r="B6" s="541">
        <v>1347</v>
      </c>
    </row>
    <row r="7" ht="15.95" customHeight="1" spans="1:2">
      <c r="A7" s="2" t="s">
        <v>503</v>
      </c>
      <c r="B7" s="541"/>
    </row>
    <row r="8" ht="15.95" customHeight="1" spans="1:2">
      <c r="A8" s="2" t="s">
        <v>504</v>
      </c>
      <c r="B8" s="541"/>
    </row>
    <row r="9" ht="15.95" customHeight="1" spans="1:2">
      <c r="A9" s="2" t="s">
        <v>505</v>
      </c>
      <c r="B9" s="541">
        <v>1347</v>
      </c>
    </row>
    <row r="10" ht="15.95" customHeight="1" spans="1:2">
      <c r="A10" s="2" t="s">
        <v>506</v>
      </c>
      <c r="B10" s="541">
        <v>1347</v>
      </c>
    </row>
    <row r="11" ht="15.95" customHeight="1" spans="1:2">
      <c r="A11" s="2" t="s">
        <v>507</v>
      </c>
      <c r="B11" s="541"/>
    </row>
    <row r="12" ht="15.95" customHeight="1" spans="1:2">
      <c r="A12" s="2" t="s">
        <v>508</v>
      </c>
      <c r="B12" s="541"/>
    </row>
    <row r="13" ht="15.95" customHeight="1" spans="1:2">
      <c r="A13" s="2" t="s">
        <v>509</v>
      </c>
      <c r="B13" s="541"/>
    </row>
    <row r="14" ht="15.95" customHeight="1" spans="1:2">
      <c r="A14" s="542" t="s">
        <v>510</v>
      </c>
      <c r="B14" s="541"/>
    </row>
    <row r="15" ht="15.95" customHeight="1" spans="1:2">
      <c r="A15" s="2" t="s">
        <v>511</v>
      </c>
      <c r="B15" s="541">
        <v>0</v>
      </c>
    </row>
    <row r="16" ht="15.95" customHeight="1" spans="1:2">
      <c r="A16" s="2" t="s">
        <v>512</v>
      </c>
      <c r="B16" s="541">
        <v>20</v>
      </c>
    </row>
    <row r="17" ht="15.95" customHeight="1" spans="1:2">
      <c r="A17" s="543" t="s">
        <v>513</v>
      </c>
      <c r="B17" s="544">
        <v>20</v>
      </c>
    </row>
    <row r="18" ht="15.95" customHeight="1" spans="1:2">
      <c r="A18" s="543" t="s">
        <v>506</v>
      </c>
      <c r="B18" s="544">
        <v>20</v>
      </c>
    </row>
    <row r="19" ht="15.95" customHeight="1" spans="1:2">
      <c r="A19" s="543" t="s">
        <v>514</v>
      </c>
      <c r="B19" s="544"/>
    </row>
    <row r="20" ht="15.95" customHeight="1" spans="1:2">
      <c r="A20" s="543" t="s">
        <v>515</v>
      </c>
      <c r="B20" s="544"/>
    </row>
    <row r="21" ht="15.95" customHeight="1" spans="1:2">
      <c r="A21" s="543" t="s">
        <v>516</v>
      </c>
      <c r="B21" s="544"/>
    </row>
    <row r="22" ht="15.95" customHeight="1" spans="1:2">
      <c r="A22" s="2" t="s">
        <v>517</v>
      </c>
      <c r="B22" s="541"/>
    </row>
    <row r="23" ht="15.95" customHeight="1" spans="1:2">
      <c r="A23" s="2" t="s">
        <v>518</v>
      </c>
      <c r="B23" s="541"/>
    </row>
    <row r="24" ht="15.95" customHeight="1" spans="1:2">
      <c r="A24" s="2" t="s">
        <v>519</v>
      </c>
      <c r="B24" s="541"/>
    </row>
    <row r="25" ht="15.95" customHeight="1" spans="1:2">
      <c r="A25" s="2" t="s">
        <v>520</v>
      </c>
      <c r="B25" s="541"/>
    </row>
    <row r="26" ht="15.95" customHeight="1" spans="1:2">
      <c r="A26" s="2" t="s">
        <v>521</v>
      </c>
      <c r="B26" s="541"/>
    </row>
    <row r="27" ht="15.95" customHeight="1" spans="1:2">
      <c r="A27" s="2" t="s">
        <v>522</v>
      </c>
      <c r="B27" s="541"/>
    </row>
    <row r="28" ht="15.95" customHeight="1" spans="1:2">
      <c r="A28" s="2" t="s">
        <v>523</v>
      </c>
      <c r="B28" s="541"/>
    </row>
    <row r="29" ht="15.95" customHeight="1" spans="1:2">
      <c r="A29" s="2" t="s">
        <v>524</v>
      </c>
      <c r="B29" s="541">
        <v>748</v>
      </c>
    </row>
    <row r="30" ht="15.95" customHeight="1" spans="1:2">
      <c r="A30" s="2" t="s">
        <v>525</v>
      </c>
      <c r="B30" s="541">
        <v>321</v>
      </c>
    </row>
    <row r="31" ht="15.95" customHeight="1" spans="1:2">
      <c r="A31" s="2" t="s">
        <v>526</v>
      </c>
      <c r="B31" s="541"/>
    </row>
    <row r="32" ht="15.95" customHeight="1" spans="1:2">
      <c r="A32" s="2" t="s">
        <v>527</v>
      </c>
      <c r="B32" s="541"/>
    </row>
    <row r="33" ht="15.95" customHeight="1" spans="1:2">
      <c r="A33" s="2" t="s">
        <v>528</v>
      </c>
      <c r="B33" s="541"/>
    </row>
    <row r="34" ht="15.95" customHeight="1" spans="1:2">
      <c r="A34" s="2" t="s">
        <v>529</v>
      </c>
      <c r="B34" s="541">
        <v>321</v>
      </c>
    </row>
    <row r="35" ht="15.95" customHeight="1" spans="1:2">
      <c r="A35" s="2" t="s">
        <v>530</v>
      </c>
      <c r="B35" s="541"/>
    </row>
    <row r="36" ht="15.95" customHeight="1" spans="1:2">
      <c r="A36" s="2" t="s">
        <v>531</v>
      </c>
      <c r="B36" s="541"/>
    </row>
    <row r="37" ht="15.95" customHeight="1" spans="1:2">
      <c r="A37" s="2" t="s">
        <v>532</v>
      </c>
      <c r="B37" s="541"/>
    </row>
    <row r="38" ht="15.95" customHeight="1" spans="1:2">
      <c r="A38" s="2" t="s">
        <v>533</v>
      </c>
      <c r="B38" s="541"/>
    </row>
    <row r="39" ht="15.95" customHeight="1" spans="1:2">
      <c r="A39" s="543" t="s">
        <v>534</v>
      </c>
      <c r="B39" s="544">
        <v>427</v>
      </c>
    </row>
    <row r="40" ht="15.95" customHeight="1" spans="1:2">
      <c r="A40" s="543" t="s">
        <v>535</v>
      </c>
      <c r="B40" s="544">
        <v>427</v>
      </c>
    </row>
    <row r="41" ht="15.95" customHeight="1" spans="1:2">
      <c r="A41" s="2" t="s">
        <v>536</v>
      </c>
      <c r="B41" s="541"/>
    </row>
    <row r="42" ht="15.95" customHeight="1" spans="1:2">
      <c r="A42" s="2" t="s">
        <v>537</v>
      </c>
      <c r="B42" s="541"/>
    </row>
    <row r="43" ht="15.95" customHeight="1" spans="1:2">
      <c r="A43" s="2" t="s">
        <v>538</v>
      </c>
      <c r="B43" s="541"/>
    </row>
    <row r="44" ht="15.95" customHeight="1" spans="1:2">
      <c r="A44" s="2" t="s">
        <v>539</v>
      </c>
      <c r="B44" s="541"/>
    </row>
    <row r="45" ht="15.95" customHeight="1" spans="1:2">
      <c r="A45" s="2" t="s">
        <v>540</v>
      </c>
      <c r="B45" s="541"/>
    </row>
    <row r="46" ht="15.95" customHeight="1" spans="1:2">
      <c r="A46" s="2" t="s">
        <v>541</v>
      </c>
      <c r="B46" s="541"/>
    </row>
    <row r="47" ht="15.95" customHeight="1" spans="1:2">
      <c r="A47" s="2" t="s">
        <v>542</v>
      </c>
      <c r="B47" s="541"/>
    </row>
    <row r="48" ht="15.95" customHeight="1" spans="1:2">
      <c r="A48" s="2" t="s">
        <v>543</v>
      </c>
      <c r="B48" s="541"/>
    </row>
    <row r="49" ht="15.95" customHeight="1" spans="1:2">
      <c r="A49" s="542" t="s">
        <v>544</v>
      </c>
      <c r="B49" s="541"/>
    </row>
    <row r="50" ht="15.95" customHeight="1" spans="1:2">
      <c r="A50" s="543" t="s">
        <v>545</v>
      </c>
      <c r="B50" s="544"/>
    </row>
    <row r="51" ht="15.95" customHeight="1" spans="1:2">
      <c r="A51" s="543" t="s">
        <v>546</v>
      </c>
      <c r="B51" s="544"/>
    </row>
    <row r="52" ht="15.95" customHeight="1" spans="1:2">
      <c r="A52" s="543" t="s">
        <v>547</v>
      </c>
      <c r="B52" s="544"/>
    </row>
    <row r="53" ht="15.95" customHeight="1" spans="1:2">
      <c r="A53" s="543" t="s">
        <v>548</v>
      </c>
      <c r="B53" s="544"/>
    </row>
    <row r="54" ht="15.95" customHeight="1" spans="1:2">
      <c r="A54" s="2" t="s">
        <v>549</v>
      </c>
      <c r="B54" s="541">
        <v>394</v>
      </c>
    </row>
    <row r="55" ht="15.95" customHeight="1" spans="1:2">
      <c r="A55" s="543" t="s">
        <v>550</v>
      </c>
      <c r="B55" s="544">
        <v>394</v>
      </c>
    </row>
    <row r="56" ht="15.95" customHeight="1" spans="1:2">
      <c r="A56" s="543" t="s">
        <v>551</v>
      </c>
      <c r="B56" s="544">
        <v>394</v>
      </c>
    </row>
    <row r="57" ht="15.95" customHeight="1" spans="1:2">
      <c r="A57" s="2" t="s">
        <v>552</v>
      </c>
      <c r="B57" s="541"/>
    </row>
    <row r="58" ht="15.95" customHeight="1" spans="1:2">
      <c r="A58" s="2" t="s">
        <v>553</v>
      </c>
      <c r="B58" s="541"/>
    </row>
    <row r="59" ht="15.95" customHeight="1" spans="1:2">
      <c r="A59" s="543" t="s">
        <v>554</v>
      </c>
      <c r="B59" s="544"/>
    </row>
    <row r="60" ht="15.95" customHeight="1" spans="1:2">
      <c r="A60" s="543" t="s">
        <v>555</v>
      </c>
      <c r="B60" s="544"/>
    </row>
    <row r="61" ht="15.95" customHeight="1" spans="1:2">
      <c r="A61" s="543" t="s">
        <v>556</v>
      </c>
      <c r="B61" s="544"/>
    </row>
    <row r="62" ht="15.95" customHeight="1" spans="1:2">
      <c r="A62" s="543" t="s">
        <v>557</v>
      </c>
      <c r="B62" s="544"/>
    </row>
    <row r="63" ht="15.95" customHeight="1" spans="1:2">
      <c r="A63" s="543" t="s">
        <v>558</v>
      </c>
      <c r="B63" s="544"/>
    </row>
    <row r="64" ht="15.95" customHeight="1" spans="1:2">
      <c r="A64" s="543" t="s">
        <v>559</v>
      </c>
      <c r="B64" s="544"/>
    </row>
    <row r="65" ht="15.95" customHeight="1" spans="1:2">
      <c r="A65" s="542" t="s">
        <v>560</v>
      </c>
      <c r="B65" s="541"/>
    </row>
    <row r="66" ht="15.95" customHeight="1" spans="1:2">
      <c r="A66" s="2" t="s">
        <v>561</v>
      </c>
      <c r="B66" s="541"/>
    </row>
    <row r="67" ht="15.95" customHeight="1" spans="1:2">
      <c r="A67" s="2" t="s">
        <v>562</v>
      </c>
      <c r="B67" s="541"/>
    </row>
    <row r="68" ht="15.95" customHeight="1" spans="1:2">
      <c r="A68" s="2" t="s">
        <v>563</v>
      </c>
      <c r="B68" s="541"/>
    </row>
    <row r="69" ht="15.95" customHeight="1" spans="1:2">
      <c r="A69" s="2" t="s">
        <v>564</v>
      </c>
      <c r="B69" s="541"/>
    </row>
    <row r="70" ht="15.95" customHeight="1" spans="1:2">
      <c r="A70" s="2" t="s">
        <v>565</v>
      </c>
      <c r="B70" s="541">
        <v>13</v>
      </c>
    </row>
    <row r="71" ht="15.95" customHeight="1" spans="1:2">
      <c r="A71" s="2" t="s">
        <v>566</v>
      </c>
      <c r="B71" s="541"/>
    </row>
    <row r="72" ht="15.95" customHeight="1" spans="1:2">
      <c r="A72" s="2" t="s">
        <v>567</v>
      </c>
      <c r="B72" s="541"/>
    </row>
    <row r="73" ht="15.95" customHeight="1" spans="1:2">
      <c r="A73" s="2" t="s">
        <v>482</v>
      </c>
      <c r="B73" s="541">
        <v>13</v>
      </c>
    </row>
    <row r="74" ht="15.95" customHeight="1" spans="1:2">
      <c r="A74" s="545" t="s">
        <v>568</v>
      </c>
      <c r="B74" s="544">
        <v>86</v>
      </c>
    </row>
    <row r="75" ht="15.95" customHeight="1" spans="1:2">
      <c r="A75" s="545" t="s">
        <v>569</v>
      </c>
      <c r="B75" s="544">
        <v>86</v>
      </c>
    </row>
    <row r="76" ht="15.95" customHeight="1" spans="1:2">
      <c r="A76" s="545" t="s">
        <v>570</v>
      </c>
      <c r="B76" s="544">
        <v>86</v>
      </c>
    </row>
    <row r="77" ht="15.95" customHeight="1" spans="1:2">
      <c r="A77" s="546" t="s">
        <v>405</v>
      </c>
      <c r="B77" s="547"/>
    </row>
  </sheetData>
  <sheetProtection formatCells="0" formatColumns="0" formatRows="0"/>
  <mergeCells count="2">
    <mergeCell ref="A2:B2"/>
    <mergeCell ref="A77:B77"/>
  </mergeCells>
  <printOptions horizontalCentered="1"/>
  <pageMargins left="0.75" right="0.55" top="0.788888888888889" bottom="0.979166666666667" header="0.509027777777778" footer="0.509027777777778"/>
  <pageSetup paperSize="9" fitToHeight="0" orientation="portrait" blackAndWhite="1"/>
  <headerFooter alignWithMargins="0">
    <evenFooter>&amp;L—&amp;P—</even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tabColor rgb="FFFF0000"/>
    <pageSetUpPr fitToPage="1"/>
  </sheetPr>
  <dimension ref="B1"/>
  <sheetViews>
    <sheetView topLeftCell="B1" workbookViewId="0">
      <selection activeCell="I7" sqref="I7"/>
    </sheetView>
  </sheetViews>
  <sheetFormatPr defaultColWidth="9" defaultRowHeight="14.25" outlineLevelCol="1"/>
  <cols>
    <col min="1" max="1" width="67.125" customWidth="1"/>
    <col min="2" max="2" width="70.75" customWidth="1"/>
  </cols>
  <sheetData>
    <row r="1" ht="48.95" customHeight="1" spans="2:2">
      <c r="B1" s="532" t="s">
        <v>571</v>
      </c>
    </row>
  </sheetData>
  <pageMargins left="0.75" right="0.75" top="1" bottom="1" header="0.509027777777778" footer="0.509027777777778"/>
  <pageSetup paperSize="9" scale="89" fitToHeight="0" orientation="portrait"/>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B51"/>
  <sheetViews>
    <sheetView showZeros="0" workbookViewId="0">
      <selection activeCell="B29" sqref="B29"/>
    </sheetView>
  </sheetViews>
  <sheetFormatPr defaultColWidth="6.875" defaultRowHeight="12.75" customHeight="1" outlineLevelCol="1"/>
  <cols>
    <col min="1" max="1" width="57" style="517" customWidth="1"/>
    <col min="2" max="2" width="22.25" style="518" customWidth="1"/>
    <col min="3" max="58" width="6.875" style="519" customWidth="1"/>
    <col min="59" max="193" width="9" style="519"/>
    <col min="194" max="194" width="59.375" style="519" customWidth="1"/>
    <col min="195" max="195" width="14.25" style="519" customWidth="1"/>
    <col min="196" max="207" width="9" style="519" hidden="1" customWidth="1"/>
    <col min="208" max="208" width="6.875" style="519" customWidth="1"/>
    <col min="209" max="16384" width="6.875" style="519"/>
  </cols>
  <sheetData>
    <row r="1" ht="17.25" customHeight="1" spans="2:2">
      <c r="B1" s="469" t="s">
        <v>572</v>
      </c>
    </row>
    <row r="2" ht="49.5" customHeight="1" spans="1:2">
      <c r="A2" s="520" t="s">
        <v>573</v>
      </c>
      <c r="B2" s="520"/>
    </row>
    <row r="3" ht="21" customHeight="1" spans="2:2">
      <c r="B3" s="469" t="s">
        <v>313</v>
      </c>
    </row>
    <row r="4" ht="18.95" customHeight="1" spans="1:2">
      <c r="A4" s="521" t="s">
        <v>574</v>
      </c>
      <c r="B4" s="522" t="s">
        <v>379</v>
      </c>
    </row>
    <row r="5" ht="18.95" customHeight="1" spans="1:2">
      <c r="A5" s="523" t="s">
        <v>575</v>
      </c>
      <c r="B5" s="524">
        <v>2214</v>
      </c>
    </row>
    <row r="6" ht="18.95" customHeight="1" spans="1:2">
      <c r="A6" s="525" t="s">
        <v>443</v>
      </c>
      <c r="B6" s="526">
        <v>577</v>
      </c>
    </row>
    <row r="7" ht="18.95" customHeight="1" spans="1:2">
      <c r="A7" s="525" t="s">
        <v>444</v>
      </c>
      <c r="B7" s="526">
        <v>160</v>
      </c>
    </row>
    <row r="8" ht="18.95" customHeight="1" spans="1:2">
      <c r="A8" s="525" t="s">
        <v>445</v>
      </c>
      <c r="B8" s="526">
        <v>210</v>
      </c>
    </row>
    <row r="9" ht="18.95" customHeight="1" spans="1:2">
      <c r="A9" s="525" t="s">
        <v>446</v>
      </c>
      <c r="B9" s="526">
        <v>30</v>
      </c>
    </row>
    <row r="10" ht="18.95" customHeight="1" spans="1:2">
      <c r="A10" s="525" t="s">
        <v>447</v>
      </c>
      <c r="B10" s="526">
        <v>50</v>
      </c>
    </row>
    <row r="11" ht="18.95" customHeight="1" spans="1:2">
      <c r="A11" s="525" t="s">
        <v>448</v>
      </c>
      <c r="B11" s="526">
        <v>50</v>
      </c>
    </row>
    <row r="12" ht="18.95" customHeight="1" spans="1:2">
      <c r="A12" s="525" t="s">
        <v>449</v>
      </c>
      <c r="B12" s="526"/>
    </row>
    <row r="13" ht="18.95" customHeight="1" spans="1:2">
      <c r="A13" s="525" t="s">
        <v>450</v>
      </c>
      <c r="B13" s="526">
        <v>77</v>
      </c>
    </row>
    <row r="14" ht="18.95" customHeight="1" spans="1:2">
      <c r="A14" s="525" t="s">
        <v>451</v>
      </c>
      <c r="B14" s="526">
        <v>753</v>
      </c>
    </row>
    <row r="15" ht="18.95" customHeight="1" spans="1:2">
      <c r="A15" s="525" t="s">
        <v>452</v>
      </c>
      <c r="B15" s="526">
        <v>80</v>
      </c>
    </row>
    <row r="16" ht="18.95" customHeight="1" spans="1:2">
      <c r="A16" s="525" t="s">
        <v>453</v>
      </c>
      <c r="B16" s="526">
        <v>15</v>
      </c>
    </row>
    <row r="17" ht="18.95" customHeight="1" spans="1:2">
      <c r="A17" s="525" t="s">
        <v>454</v>
      </c>
      <c r="B17" s="526"/>
    </row>
    <row r="18" ht="18.95" customHeight="1" spans="1:2">
      <c r="A18" s="525" t="s">
        <v>455</v>
      </c>
      <c r="B18" s="526">
        <v>35</v>
      </c>
    </row>
    <row r="19" ht="18.95" customHeight="1" spans="1:2">
      <c r="A19" s="525" t="s">
        <v>456</v>
      </c>
      <c r="B19" s="526">
        <v>50</v>
      </c>
    </row>
    <row r="20" ht="18.95" customHeight="1" spans="1:2">
      <c r="A20" s="525" t="s">
        <v>457</v>
      </c>
      <c r="B20" s="526">
        <v>5</v>
      </c>
    </row>
    <row r="21" ht="18.95" customHeight="1" spans="1:2">
      <c r="A21" s="525" t="s">
        <v>458</v>
      </c>
      <c r="B21" s="526">
        <v>60</v>
      </c>
    </row>
    <row r="22" ht="18.95" customHeight="1" spans="1:2">
      <c r="A22" s="525" t="s">
        <v>459</v>
      </c>
      <c r="B22" s="526"/>
    </row>
    <row r="23" ht="18.95" customHeight="1" spans="1:2">
      <c r="A23" s="525" t="s">
        <v>460</v>
      </c>
      <c r="B23" s="526">
        <v>15</v>
      </c>
    </row>
    <row r="24" ht="18.95" customHeight="1" spans="1:2">
      <c r="A24" s="525" t="s">
        <v>461</v>
      </c>
      <c r="B24" s="526">
        <v>20</v>
      </c>
    </row>
    <row r="25" ht="18.95" customHeight="1" spans="1:2">
      <c r="A25" s="525" t="s">
        <v>462</v>
      </c>
      <c r="B25" s="526">
        <v>20</v>
      </c>
    </row>
    <row r="26" ht="18.95" customHeight="1" spans="1:2">
      <c r="A26" s="525" t="s">
        <v>463</v>
      </c>
      <c r="B26" s="526"/>
    </row>
    <row r="27" ht="18.95" customHeight="1" spans="1:2">
      <c r="A27" s="525" t="s">
        <v>464</v>
      </c>
      <c r="B27" s="526">
        <v>5</v>
      </c>
    </row>
    <row r="28" ht="18.95" customHeight="1" spans="1:2">
      <c r="A28" s="525" t="s">
        <v>465</v>
      </c>
      <c r="B28" s="526"/>
    </row>
    <row r="29" ht="18.95" customHeight="1" spans="1:2">
      <c r="A29" s="525" t="s">
        <v>466</v>
      </c>
      <c r="B29" s="526">
        <v>30</v>
      </c>
    </row>
    <row r="30" ht="18.95" customHeight="1" spans="1:2">
      <c r="A30" s="525" t="s">
        <v>467</v>
      </c>
      <c r="B30" s="526">
        <v>25</v>
      </c>
    </row>
    <row r="31" ht="18.95" customHeight="1" spans="1:2">
      <c r="A31" s="525" t="s">
        <v>468</v>
      </c>
      <c r="B31" s="526"/>
    </row>
    <row r="32" ht="18.95" customHeight="1" spans="1:2">
      <c r="A32" s="525" t="s">
        <v>469</v>
      </c>
      <c r="B32" s="526">
        <v>393</v>
      </c>
    </row>
    <row r="33" ht="18.95" customHeight="1" spans="1:2">
      <c r="A33" s="525" t="s">
        <v>470</v>
      </c>
      <c r="B33" s="526">
        <v>798</v>
      </c>
    </row>
    <row r="34" ht="18.95" customHeight="1" spans="1:2">
      <c r="A34" s="525" t="s">
        <v>471</v>
      </c>
      <c r="B34" s="526">
        <v>321</v>
      </c>
    </row>
    <row r="35" ht="18.95" customHeight="1" spans="1:2">
      <c r="A35" s="525" t="s">
        <v>472</v>
      </c>
      <c r="B35" s="526"/>
    </row>
    <row r="36" ht="18.95" customHeight="1" spans="1:2">
      <c r="A36" s="525" t="s">
        <v>473</v>
      </c>
      <c r="B36" s="526"/>
    </row>
    <row r="37" ht="18.95" customHeight="1" spans="1:2">
      <c r="A37" s="525" t="s">
        <v>474</v>
      </c>
      <c r="B37" s="526">
        <v>50</v>
      </c>
    </row>
    <row r="38" ht="15" customHeight="1" spans="1:2">
      <c r="A38" s="525" t="s">
        <v>475</v>
      </c>
      <c r="B38" s="526">
        <v>427</v>
      </c>
    </row>
    <row r="39" ht="15" customHeight="1" spans="1:2">
      <c r="A39" s="525" t="s">
        <v>476</v>
      </c>
      <c r="B39" s="526"/>
    </row>
    <row r="40" ht="15" customHeight="1" spans="1:2">
      <c r="A40" s="525" t="s">
        <v>477</v>
      </c>
      <c r="B40" s="526"/>
    </row>
    <row r="41" ht="15" customHeight="1" spans="1:2">
      <c r="A41" s="525" t="s">
        <v>478</v>
      </c>
      <c r="B41" s="526"/>
    </row>
    <row r="42" ht="15" customHeight="1" spans="1:2">
      <c r="A42" s="525" t="s">
        <v>479</v>
      </c>
      <c r="B42" s="526">
        <v>86</v>
      </c>
    </row>
    <row r="43" ht="15" customHeight="1" spans="1:2">
      <c r="A43" s="525" t="s">
        <v>372</v>
      </c>
      <c r="B43" s="526"/>
    </row>
    <row r="44" ht="15" customHeight="1" spans="1:2">
      <c r="A44" s="525" t="s">
        <v>480</v>
      </c>
      <c r="B44" s="526"/>
    </row>
    <row r="45" ht="15" customHeight="1" spans="1:2">
      <c r="A45" s="525" t="s">
        <v>481</v>
      </c>
      <c r="B45" s="526"/>
    </row>
    <row r="46" ht="15" customHeight="1" spans="1:2">
      <c r="A46" s="527" t="s">
        <v>482</v>
      </c>
      <c r="B46" s="528"/>
    </row>
    <row r="47" customHeight="1" spans="1:2">
      <c r="A47" s="529" t="s">
        <v>405</v>
      </c>
      <c r="B47" s="530"/>
    </row>
    <row r="48" customHeight="1" spans="1:2">
      <c r="A48" s="531"/>
      <c r="B48" s="526"/>
    </row>
    <row r="49" customHeight="1" spans="1:2">
      <c r="A49" s="531"/>
      <c r="B49" s="526"/>
    </row>
    <row r="50" customHeight="1" spans="1:2">
      <c r="A50" s="531"/>
      <c r="B50" s="526"/>
    </row>
    <row r="51" customHeight="1" spans="1:2">
      <c r="A51" s="531"/>
      <c r="B51" s="526"/>
    </row>
  </sheetData>
  <sheetProtection formatCells="0" formatColumns="0" formatRows="0"/>
  <mergeCells count="2">
    <mergeCell ref="A2:B2"/>
    <mergeCell ref="A47:B47"/>
  </mergeCells>
  <pageMargins left="0.75" right="0.55" top="0.55" bottom="0.709027777777778" header="0.509027777777778" footer="0.509027777777778"/>
  <pageSetup paperSize="9" scale="98" fitToHeight="0" orientation="portrait"/>
  <headerFooter alignWithMargins="0">
    <evenFooter>&amp;L—&amp;P—</even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tabColor theme="6"/>
    <pageSetUpPr fitToPage="1"/>
  </sheetPr>
  <dimension ref="A1:AB305"/>
  <sheetViews>
    <sheetView view="pageBreakPreview" zoomScaleNormal="100" zoomScaleSheetLayoutView="100" topLeftCell="A7" workbookViewId="0">
      <selection activeCell="A17" sqref="A17"/>
    </sheetView>
  </sheetViews>
  <sheetFormatPr defaultColWidth="9" defaultRowHeight="14.25"/>
  <cols>
    <col min="1" max="1" width="62" customWidth="1"/>
    <col min="2" max="2" width="21" style="466" customWidth="1"/>
    <col min="3" max="4" width="8.375" style="466" customWidth="1"/>
    <col min="5" max="5" width="16.5" style="466" customWidth="1"/>
    <col min="6" max="6" width="21" style="466" customWidth="1"/>
    <col min="7" max="7" width="8.5" style="467" customWidth="1"/>
    <col min="8" max="8" width="15.75" style="467" customWidth="1"/>
    <col min="9" max="9" width="15.75" style="466" customWidth="1"/>
    <col min="10" max="16" width="16.5" style="466" customWidth="1"/>
    <col min="17" max="17" width="18.25" style="466" customWidth="1"/>
    <col min="18" max="18" width="9" style="466"/>
    <col min="23" max="23" width="15.375"/>
    <col min="27" max="28" width="14.125"/>
  </cols>
  <sheetData>
    <row r="1" spans="1:28">
      <c r="A1" s="468"/>
      <c r="B1" s="469" t="s">
        <v>576</v>
      </c>
      <c r="C1" s="469"/>
      <c r="D1" s="469"/>
      <c r="E1" s="469"/>
      <c r="F1" s="469"/>
      <c r="G1" s="470"/>
      <c r="H1" s="470"/>
      <c r="I1" s="469"/>
      <c r="J1" s="469"/>
      <c r="K1" s="469"/>
      <c r="L1" s="469"/>
      <c r="M1" s="469"/>
      <c r="N1" s="469"/>
      <c r="O1" s="469"/>
      <c r="P1" s="469"/>
      <c r="Q1" s="466" t="s">
        <v>576</v>
      </c>
      <c r="Y1" t="s">
        <v>577</v>
      </c>
      <c r="Z1" t="s">
        <v>408</v>
      </c>
      <c r="AA1" t="s">
        <v>578</v>
      </c>
      <c r="AB1" t="s">
        <v>579</v>
      </c>
    </row>
    <row r="2" ht="22.5" spans="1:16">
      <c r="A2" s="471" t="s">
        <v>276</v>
      </c>
      <c r="B2" s="471"/>
      <c r="C2" s="471"/>
      <c r="D2" s="471"/>
      <c r="E2" s="471"/>
      <c r="F2" s="471"/>
      <c r="G2" s="472"/>
      <c r="H2" s="472"/>
      <c r="I2" s="471"/>
      <c r="J2" s="471"/>
      <c r="K2" s="471"/>
      <c r="L2" s="471"/>
      <c r="M2" s="471"/>
      <c r="N2" s="471"/>
      <c r="O2" s="471"/>
      <c r="P2" s="471"/>
    </row>
    <row r="3" ht="24" customHeight="1" spans="1:17">
      <c r="A3" s="473"/>
      <c r="B3" s="474" t="s">
        <v>313</v>
      </c>
      <c r="C3" s="475"/>
      <c r="D3" s="475"/>
      <c r="E3" s="475"/>
      <c r="F3" s="475" t="s">
        <v>580</v>
      </c>
      <c r="G3" s="468"/>
      <c r="H3" s="468"/>
      <c r="I3" s="475"/>
      <c r="J3" s="475"/>
      <c r="K3" s="475"/>
      <c r="L3" s="475"/>
      <c r="M3" s="475"/>
      <c r="N3" s="475"/>
      <c r="O3" s="475"/>
      <c r="P3" s="475"/>
      <c r="Q3" s="466" t="s">
        <v>313</v>
      </c>
    </row>
    <row r="4" ht="26.1" customHeight="1" spans="1:22">
      <c r="A4" s="476" t="s">
        <v>408</v>
      </c>
      <c r="B4" s="477" t="s">
        <v>578</v>
      </c>
      <c r="C4" s="478" t="s">
        <v>581</v>
      </c>
      <c r="D4" s="478" t="s">
        <v>582</v>
      </c>
      <c r="E4" s="478" t="s">
        <v>583</v>
      </c>
      <c r="F4" s="478" t="s">
        <v>578</v>
      </c>
      <c r="G4" s="479" t="s">
        <v>577</v>
      </c>
      <c r="H4" s="479" t="s">
        <v>408</v>
      </c>
      <c r="I4" s="478" t="s">
        <v>578</v>
      </c>
      <c r="J4" s="479" t="s">
        <v>408</v>
      </c>
      <c r="K4" s="479" t="s">
        <v>578</v>
      </c>
      <c r="L4" s="479" t="s">
        <v>577</v>
      </c>
      <c r="M4" s="479" t="s">
        <v>408</v>
      </c>
      <c r="N4" s="479" t="s">
        <v>578</v>
      </c>
      <c r="O4" s="479"/>
      <c r="P4" s="478"/>
      <c r="Q4" s="466" t="s">
        <v>584</v>
      </c>
      <c r="R4" s="466" t="s">
        <v>583</v>
      </c>
      <c r="S4" t="s">
        <v>577</v>
      </c>
      <c r="T4" t="s">
        <v>408</v>
      </c>
      <c r="U4" t="s">
        <v>578</v>
      </c>
      <c r="V4" t="s">
        <v>579</v>
      </c>
    </row>
    <row r="5" ht="26.1" customHeight="1" spans="1:28">
      <c r="A5" s="480" t="s">
        <v>585</v>
      </c>
      <c r="B5" s="481">
        <v>37247252.029545</v>
      </c>
      <c r="C5" s="482"/>
      <c r="D5" s="482" t="e">
        <f>B5-表4!#REF!</f>
        <v>#REF!</v>
      </c>
      <c r="E5" s="482">
        <f>B5-F5</f>
        <v>-19825.0899999961</v>
      </c>
      <c r="F5" s="482">
        <v>37267077.119545</v>
      </c>
      <c r="G5" s="483" t="s">
        <v>586</v>
      </c>
      <c r="H5" s="483" t="s">
        <v>585</v>
      </c>
      <c r="I5" s="482">
        <v>37247252.029545</v>
      </c>
      <c r="J5" s="483" t="s">
        <v>585</v>
      </c>
      <c r="K5" s="483">
        <v>37267077.119545</v>
      </c>
      <c r="L5" s="483" t="s">
        <v>586</v>
      </c>
      <c r="M5" s="483" t="s">
        <v>585</v>
      </c>
      <c r="N5" s="483">
        <v>37267077.119545</v>
      </c>
      <c r="O5" s="483"/>
      <c r="P5" s="482"/>
      <c r="Q5" s="480">
        <v>38073493.857545</v>
      </c>
      <c r="R5" s="480">
        <f>B5-Q5</f>
        <v>-826241.828000002</v>
      </c>
      <c r="S5" s="500" t="s">
        <v>586</v>
      </c>
      <c r="T5" s="500" t="s">
        <v>585</v>
      </c>
      <c r="U5" s="500">
        <v>37263172.774545</v>
      </c>
      <c r="V5" s="500">
        <v>1.19369629061458</v>
      </c>
      <c r="W5" s="500">
        <f>B5-U5</f>
        <v>-15920.7449999973</v>
      </c>
      <c r="Y5" s="500" t="s">
        <v>586</v>
      </c>
      <c r="Z5" s="500" t="s">
        <v>585</v>
      </c>
      <c r="AA5" s="500">
        <v>38073493.857545</v>
      </c>
      <c r="AB5" s="500">
        <v>1.21965428610885</v>
      </c>
    </row>
    <row r="6" ht="26.1" customHeight="1" spans="1:28">
      <c r="A6" s="466" t="s">
        <v>587</v>
      </c>
      <c r="B6" s="484">
        <v>7103462</v>
      </c>
      <c r="C6" s="485"/>
      <c r="D6" s="485">
        <f>B6-表4!B27</f>
        <v>7103462</v>
      </c>
      <c r="E6" s="482">
        <f t="shared" ref="E6:E69" si="0">B6-F6</f>
        <v>0</v>
      </c>
      <c r="F6" s="485">
        <v>7103462</v>
      </c>
      <c r="G6" s="486" t="s">
        <v>588</v>
      </c>
      <c r="H6" s="486" t="s">
        <v>587</v>
      </c>
      <c r="I6" s="485">
        <v>7103462</v>
      </c>
      <c r="J6" s="486" t="s">
        <v>587</v>
      </c>
      <c r="K6" s="486">
        <v>7103462</v>
      </c>
      <c r="L6" s="486" t="s">
        <v>588</v>
      </c>
      <c r="M6" s="486" t="s">
        <v>587</v>
      </c>
      <c r="N6" s="486">
        <v>7103462</v>
      </c>
      <c r="O6" s="486"/>
      <c r="P6" s="485"/>
      <c r="Q6" s="466">
        <v>7103462</v>
      </c>
      <c r="R6" s="480">
        <f t="shared" ref="R6:R69" si="1">B6-Q6</f>
        <v>0</v>
      </c>
      <c r="S6" t="s">
        <v>588</v>
      </c>
      <c r="T6" t="s">
        <v>587</v>
      </c>
      <c r="U6">
        <v>7103462</v>
      </c>
      <c r="V6">
        <v>1.01139039408201</v>
      </c>
      <c r="W6" s="500">
        <f t="shared" ref="W6:W69" si="2">B6-U6</f>
        <v>0</v>
      </c>
      <c r="Y6" t="s">
        <v>588</v>
      </c>
      <c r="Z6" t="s">
        <v>587</v>
      </c>
      <c r="AA6">
        <v>7103462</v>
      </c>
      <c r="AB6">
        <v>1.01139039408201</v>
      </c>
    </row>
    <row r="7" ht="26.1" customHeight="1" spans="1:28">
      <c r="A7" s="466" t="s">
        <v>589</v>
      </c>
      <c r="B7" s="484">
        <v>830658</v>
      </c>
      <c r="C7" s="485"/>
      <c r="D7" s="485"/>
      <c r="E7" s="482">
        <f t="shared" si="0"/>
        <v>0</v>
      </c>
      <c r="F7" s="485">
        <v>830658</v>
      </c>
      <c r="G7" s="486" t="s">
        <v>590</v>
      </c>
      <c r="H7" s="486" t="s">
        <v>589</v>
      </c>
      <c r="I7" s="485">
        <v>830658</v>
      </c>
      <c r="J7" s="486" t="s">
        <v>589</v>
      </c>
      <c r="K7" s="486">
        <v>830658</v>
      </c>
      <c r="L7" s="486" t="s">
        <v>590</v>
      </c>
      <c r="M7" s="486" t="s">
        <v>589</v>
      </c>
      <c r="N7" s="486">
        <v>830658</v>
      </c>
      <c r="O7" s="486"/>
      <c r="P7" s="485"/>
      <c r="Q7" s="466">
        <v>830658</v>
      </c>
      <c r="R7" s="480">
        <f t="shared" si="1"/>
        <v>0</v>
      </c>
      <c r="S7" t="s">
        <v>590</v>
      </c>
      <c r="T7" t="s">
        <v>589</v>
      </c>
      <c r="U7">
        <v>830658</v>
      </c>
      <c r="V7">
        <v>1</v>
      </c>
      <c r="W7" s="500">
        <f t="shared" si="2"/>
        <v>0</v>
      </c>
      <c r="Y7" t="s">
        <v>590</v>
      </c>
      <c r="Z7" t="s">
        <v>589</v>
      </c>
      <c r="AA7">
        <v>830658</v>
      </c>
      <c r="AB7">
        <v>1</v>
      </c>
    </row>
    <row r="8" ht="26.1" customHeight="1" spans="1:28">
      <c r="A8" s="466" t="s">
        <v>591</v>
      </c>
      <c r="B8" s="484">
        <v>557261</v>
      </c>
      <c r="C8" s="485"/>
      <c r="D8" s="485"/>
      <c r="E8" s="482">
        <f t="shared" si="0"/>
        <v>0</v>
      </c>
      <c r="F8" s="485">
        <v>557261</v>
      </c>
      <c r="G8" s="486" t="s">
        <v>592</v>
      </c>
      <c r="H8" s="486" t="s">
        <v>591</v>
      </c>
      <c r="I8" s="485">
        <v>557261</v>
      </c>
      <c r="J8" s="486" t="s">
        <v>591</v>
      </c>
      <c r="K8" s="486">
        <v>557261</v>
      </c>
      <c r="L8" s="486" t="s">
        <v>592</v>
      </c>
      <c r="M8" s="486" t="s">
        <v>591</v>
      </c>
      <c r="N8" s="486">
        <v>557261</v>
      </c>
      <c r="O8" s="486"/>
      <c r="P8" s="485"/>
      <c r="Q8" s="466">
        <v>557261</v>
      </c>
      <c r="R8" s="480">
        <f t="shared" si="1"/>
        <v>0</v>
      </c>
      <c r="S8" t="s">
        <v>592</v>
      </c>
      <c r="T8" t="s">
        <v>591</v>
      </c>
      <c r="U8">
        <v>557261</v>
      </c>
      <c r="V8">
        <v>1</v>
      </c>
      <c r="W8" s="500">
        <f t="shared" si="2"/>
        <v>0</v>
      </c>
      <c r="Y8" t="s">
        <v>592</v>
      </c>
      <c r="Z8" t="s">
        <v>591</v>
      </c>
      <c r="AA8">
        <v>557261</v>
      </c>
      <c r="AB8">
        <v>1</v>
      </c>
    </row>
    <row r="9" ht="26.1" customHeight="1" spans="1:28">
      <c r="A9" s="466" t="s">
        <v>593</v>
      </c>
      <c r="B9" s="484">
        <v>1282488</v>
      </c>
      <c r="C9" s="485"/>
      <c r="D9" s="485"/>
      <c r="E9" s="482">
        <f t="shared" si="0"/>
        <v>-1864624</v>
      </c>
      <c r="F9" s="485">
        <v>3147112</v>
      </c>
      <c r="G9" s="486" t="s">
        <v>594</v>
      </c>
      <c r="H9" s="486" t="s">
        <v>593</v>
      </c>
      <c r="I9" s="485">
        <v>1282488</v>
      </c>
      <c r="J9" s="486" t="s">
        <v>593</v>
      </c>
      <c r="K9" s="486">
        <v>3147112</v>
      </c>
      <c r="L9" s="486" t="s">
        <v>594</v>
      </c>
      <c r="M9" s="486" t="s">
        <v>593</v>
      </c>
      <c r="N9" s="486">
        <v>3147112</v>
      </c>
      <c r="O9" s="486"/>
      <c r="P9" s="485"/>
      <c r="Q9" s="466">
        <v>3147112</v>
      </c>
      <c r="R9" s="480">
        <f t="shared" si="1"/>
        <v>-1864624</v>
      </c>
      <c r="S9" t="s">
        <v>594</v>
      </c>
      <c r="T9" t="s">
        <v>593</v>
      </c>
      <c r="U9">
        <v>3147112</v>
      </c>
      <c r="V9">
        <v>1</v>
      </c>
      <c r="W9" s="500">
        <f t="shared" si="2"/>
        <v>-1864624</v>
      </c>
      <c r="Y9" t="s">
        <v>594</v>
      </c>
      <c r="Z9" t="s">
        <v>593</v>
      </c>
      <c r="AA9">
        <v>3147112</v>
      </c>
      <c r="AB9">
        <v>1</v>
      </c>
    </row>
    <row r="10" ht="26.1" customHeight="1" spans="1:28">
      <c r="A10" s="466" t="s">
        <v>595</v>
      </c>
      <c r="B10" s="484">
        <v>2022733</v>
      </c>
      <c r="C10" s="485"/>
      <c r="D10" s="485"/>
      <c r="E10" s="482">
        <f t="shared" si="0"/>
        <v>1864624</v>
      </c>
      <c r="F10" s="485">
        <v>158109</v>
      </c>
      <c r="G10" s="486"/>
      <c r="H10" s="486"/>
      <c r="I10" s="485"/>
      <c r="J10" s="486" t="s">
        <v>596</v>
      </c>
      <c r="K10" s="486">
        <v>158109</v>
      </c>
      <c r="L10" s="486" t="s">
        <v>597</v>
      </c>
      <c r="M10" s="486" t="s">
        <v>596</v>
      </c>
      <c r="N10" s="486">
        <v>158109</v>
      </c>
      <c r="O10" s="486"/>
      <c r="P10" s="485"/>
      <c r="Q10" s="466">
        <v>158109</v>
      </c>
      <c r="R10" s="480">
        <f t="shared" si="1"/>
        <v>1864624</v>
      </c>
      <c r="S10" t="s">
        <v>597</v>
      </c>
      <c r="T10" t="s">
        <v>596</v>
      </c>
      <c r="U10">
        <v>158109</v>
      </c>
      <c r="V10">
        <v>1</v>
      </c>
      <c r="W10" s="500">
        <f t="shared" si="2"/>
        <v>1864624</v>
      </c>
      <c r="Y10" t="s">
        <v>597</v>
      </c>
      <c r="Z10" t="s">
        <v>596</v>
      </c>
      <c r="AA10">
        <v>158109</v>
      </c>
      <c r="AB10">
        <v>1</v>
      </c>
    </row>
    <row r="11" ht="26.1" customHeight="1" spans="1:28">
      <c r="A11" s="466" t="s">
        <v>598</v>
      </c>
      <c r="B11" s="484">
        <v>2410322</v>
      </c>
      <c r="C11" s="485"/>
      <c r="D11" s="485"/>
      <c r="E11" s="482">
        <f t="shared" si="0"/>
        <v>0</v>
      </c>
      <c r="F11" s="485">
        <v>2410322</v>
      </c>
      <c r="G11" s="486" t="s">
        <v>599</v>
      </c>
      <c r="H11" s="486" t="s">
        <v>598</v>
      </c>
      <c r="I11" s="485">
        <v>2410322</v>
      </c>
      <c r="J11" s="486" t="s">
        <v>598</v>
      </c>
      <c r="K11" s="486">
        <v>2410322</v>
      </c>
      <c r="L11" s="486" t="s">
        <v>599</v>
      </c>
      <c r="M11" s="486" t="s">
        <v>598</v>
      </c>
      <c r="N11" s="486">
        <v>2410322</v>
      </c>
      <c r="O11" s="486"/>
      <c r="P11" s="485"/>
      <c r="Q11" s="466">
        <v>2410322</v>
      </c>
      <c r="R11" s="480">
        <f t="shared" si="1"/>
        <v>0</v>
      </c>
      <c r="S11" t="s">
        <v>599</v>
      </c>
      <c r="T11" t="s">
        <v>598</v>
      </c>
      <c r="U11">
        <v>2410322</v>
      </c>
      <c r="V11">
        <v>1.03433001962819</v>
      </c>
      <c r="W11" s="500">
        <f t="shared" si="2"/>
        <v>0</v>
      </c>
      <c r="Y11" t="s">
        <v>599</v>
      </c>
      <c r="Z11" t="s">
        <v>598</v>
      </c>
      <c r="AA11">
        <v>2410322</v>
      </c>
      <c r="AB11">
        <v>1.03433001962819</v>
      </c>
    </row>
    <row r="12" ht="26.1" customHeight="1" spans="1:28">
      <c r="A12" s="466" t="s">
        <v>600</v>
      </c>
      <c r="B12" s="484">
        <v>30143790.029545</v>
      </c>
      <c r="C12" s="485"/>
      <c r="D12" s="485"/>
      <c r="E12" s="482">
        <f t="shared" si="0"/>
        <v>-19825.0899999999</v>
      </c>
      <c r="F12" s="485">
        <v>30163615.119545</v>
      </c>
      <c r="G12" s="486" t="s">
        <v>601</v>
      </c>
      <c r="H12" s="486" t="s">
        <v>600</v>
      </c>
      <c r="I12" s="485">
        <v>30143790.029545</v>
      </c>
      <c r="J12" s="486" t="s">
        <v>600</v>
      </c>
      <c r="K12" s="486">
        <v>30159710.774545</v>
      </c>
      <c r="L12" s="486" t="s">
        <v>601</v>
      </c>
      <c r="M12" s="486" t="s">
        <v>600</v>
      </c>
      <c r="N12" s="486">
        <v>30163615.119545</v>
      </c>
      <c r="O12" s="486"/>
      <c r="P12" s="485"/>
      <c r="Q12" s="466">
        <v>30970031.857545</v>
      </c>
      <c r="R12" s="480">
        <f t="shared" si="1"/>
        <v>-826241.827999998</v>
      </c>
      <c r="S12" t="s">
        <v>601</v>
      </c>
      <c r="T12" t="s">
        <v>600</v>
      </c>
      <c r="U12">
        <v>30159710.774545</v>
      </c>
      <c r="V12">
        <v>1.24662109379433</v>
      </c>
      <c r="W12" s="500">
        <f t="shared" si="2"/>
        <v>-15920.7449999973</v>
      </c>
      <c r="Y12" t="s">
        <v>601</v>
      </c>
      <c r="Z12" t="s">
        <v>600</v>
      </c>
      <c r="AA12">
        <v>30970031.857545</v>
      </c>
      <c r="AB12">
        <v>1.2801148949241</v>
      </c>
    </row>
    <row r="13" ht="26.1" customHeight="1" spans="1:28">
      <c r="A13" s="466" t="s">
        <v>602</v>
      </c>
      <c r="B13" s="484">
        <v>17729579.5772</v>
      </c>
      <c r="C13" s="485"/>
      <c r="D13" s="485">
        <f>B13-表4!B28</f>
        <v>17729579.5772</v>
      </c>
      <c r="E13" s="482">
        <f t="shared" si="0"/>
        <v>-259.10000000149</v>
      </c>
      <c r="F13" s="485">
        <v>17729838.6772</v>
      </c>
      <c r="G13" s="486" t="s">
        <v>601</v>
      </c>
      <c r="H13" s="486" t="s">
        <v>602</v>
      </c>
      <c r="I13" s="485">
        <v>17729579.5772</v>
      </c>
      <c r="J13" s="486" t="s">
        <v>602</v>
      </c>
      <c r="K13" s="486">
        <v>17729838.6772</v>
      </c>
      <c r="L13" s="486" t="s">
        <v>601</v>
      </c>
      <c r="M13" s="486" t="s">
        <v>602</v>
      </c>
      <c r="N13" s="486">
        <v>17729838.6772</v>
      </c>
      <c r="O13" s="486"/>
      <c r="P13" s="485"/>
      <c r="Q13" s="466">
        <v>15349981.7472</v>
      </c>
      <c r="R13" s="480">
        <f t="shared" si="1"/>
        <v>2379597.83</v>
      </c>
      <c r="S13" t="s">
        <v>601</v>
      </c>
      <c r="T13" t="s">
        <v>602</v>
      </c>
      <c r="U13">
        <v>17375661.2772</v>
      </c>
      <c r="V13">
        <v>1.24529455246523</v>
      </c>
      <c r="W13" s="500">
        <f t="shared" si="2"/>
        <v>353918.300000001</v>
      </c>
      <c r="Y13" t="s">
        <v>601</v>
      </c>
      <c r="Z13" t="s">
        <v>602</v>
      </c>
      <c r="AA13">
        <v>15349981.7472</v>
      </c>
      <c r="AB13">
        <v>1.10011632623799</v>
      </c>
    </row>
    <row r="14" ht="26.1" customHeight="1" spans="1:28">
      <c r="A14" s="466" t="s">
        <v>603</v>
      </c>
      <c r="B14" s="484">
        <v>110000</v>
      </c>
      <c r="C14" s="485"/>
      <c r="D14" s="485"/>
      <c r="E14" s="482">
        <f t="shared" si="0"/>
        <v>0</v>
      </c>
      <c r="F14" s="485">
        <v>110000</v>
      </c>
      <c r="G14" s="486" t="s">
        <v>604</v>
      </c>
      <c r="H14" s="486" t="s">
        <v>603</v>
      </c>
      <c r="I14" s="485">
        <v>110000</v>
      </c>
      <c r="J14" s="486" t="s">
        <v>603</v>
      </c>
      <c r="K14" s="486">
        <v>110000</v>
      </c>
      <c r="L14" s="486" t="s">
        <v>604</v>
      </c>
      <c r="M14" s="486" t="s">
        <v>603</v>
      </c>
      <c r="N14" s="486">
        <v>110000</v>
      </c>
      <c r="O14" s="486"/>
      <c r="P14" s="485"/>
      <c r="Q14" s="466">
        <v>110000</v>
      </c>
      <c r="R14" s="480">
        <f t="shared" si="1"/>
        <v>0</v>
      </c>
      <c r="S14" t="s">
        <v>604</v>
      </c>
      <c r="T14" t="s">
        <v>603</v>
      </c>
      <c r="U14">
        <v>110000</v>
      </c>
      <c r="V14">
        <v>1</v>
      </c>
      <c r="W14" s="500">
        <f t="shared" si="2"/>
        <v>0</v>
      </c>
      <c r="Y14" t="s">
        <v>604</v>
      </c>
      <c r="Z14" t="s">
        <v>603</v>
      </c>
      <c r="AA14">
        <v>110000</v>
      </c>
      <c r="AB14">
        <v>1</v>
      </c>
    </row>
    <row r="15" ht="26.1" customHeight="1" spans="1:28">
      <c r="A15" s="466" t="s">
        <v>605</v>
      </c>
      <c r="B15" s="484">
        <v>3790990</v>
      </c>
      <c r="C15" s="485"/>
      <c r="D15" s="485"/>
      <c r="E15" s="482">
        <f t="shared" si="0"/>
        <v>0</v>
      </c>
      <c r="F15" s="485">
        <v>3790990</v>
      </c>
      <c r="G15" s="486" t="s">
        <v>606</v>
      </c>
      <c r="H15" s="486" t="s">
        <v>605</v>
      </c>
      <c r="I15" s="485">
        <v>3790990</v>
      </c>
      <c r="J15" s="486" t="s">
        <v>605</v>
      </c>
      <c r="K15" s="486">
        <v>3790990</v>
      </c>
      <c r="L15" s="486" t="s">
        <v>606</v>
      </c>
      <c r="M15" s="486" t="s">
        <v>605</v>
      </c>
      <c r="N15" s="486">
        <v>3790990</v>
      </c>
      <c r="O15" s="486"/>
      <c r="P15" s="485"/>
      <c r="Q15" s="466">
        <v>3790990</v>
      </c>
      <c r="R15" s="480">
        <f t="shared" si="1"/>
        <v>0</v>
      </c>
      <c r="S15" t="s">
        <v>606</v>
      </c>
      <c r="T15" t="s">
        <v>605</v>
      </c>
      <c r="U15">
        <v>3790990</v>
      </c>
      <c r="V15">
        <v>1.30656662611279</v>
      </c>
      <c r="W15" s="500">
        <f t="shared" si="2"/>
        <v>0</v>
      </c>
      <c r="Y15" t="s">
        <v>606</v>
      </c>
      <c r="Z15" t="s">
        <v>605</v>
      </c>
      <c r="AA15">
        <v>3790990</v>
      </c>
      <c r="AB15">
        <v>1.30656662611279</v>
      </c>
    </row>
    <row r="16" ht="26.1" customHeight="1" spans="1:28">
      <c r="A16" s="466" t="s">
        <v>607</v>
      </c>
      <c r="B16" s="484">
        <v>1256422</v>
      </c>
      <c r="C16" s="485"/>
      <c r="D16" s="485"/>
      <c r="E16" s="482">
        <f t="shared" si="0"/>
        <v>0</v>
      </c>
      <c r="F16" s="485">
        <v>1256422</v>
      </c>
      <c r="G16" s="486" t="s">
        <v>608</v>
      </c>
      <c r="H16" s="486" t="s">
        <v>607</v>
      </c>
      <c r="I16" s="485">
        <v>1256422</v>
      </c>
      <c r="J16" s="486" t="s">
        <v>607</v>
      </c>
      <c r="K16" s="486">
        <v>1256422</v>
      </c>
      <c r="L16" s="486" t="s">
        <v>608</v>
      </c>
      <c r="M16" s="486" t="s">
        <v>607</v>
      </c>
      <c r="N16" s="486">
        <v>1256422</v>
      </c>
      <c r="O16" s="486"/>
      <c r="P16" s="485"/>
      <c r="Q16" s="466">
        <v>1256422</v>
      </c>
      <c r="R16" s="480">
        <f t="shared" si="1"/>
        <v>0</v>
      </c>
      <c r="S16" t="s">
        <v>608</v>
      </c>
      <c r="T16" t="s">
        <v>607</v>
      </c>
      <c r="U16">
        <v>1256422</v>
      </c>
      <c r="V16">
        <v>0.891830847550986</v>
      </c>
      <c r="W16" s="500">
        <f t="shared" si="2"/>
        <v>0</v>
      </c>
      <c r="Y16" t="s">
        <v>608</v>
      </c>
      <c r="Z16" t="s">
        <v>607</v>
      </c>
      <c r="AA16">
        <v>1256422</v>
      </c>
      <c r="AB16">
        <v>0.891830847550986</v>
      </c>
    </row>
    <row r="17" ht="26.1" customHeight="1" spans="1:28">
      <c r="A17" s="466" t="s">
        <v>609</v>
      </c>
      <c r="B17" s="484">
        <v>1539892</v>
      </c>
      <c r="C17" s="485"/>
      <c r="D17" s="485"/>
      <c r="E17" s="482">
        <f t="shared" si="0"/>
        <v>0</v>
      </c>
      <c r="F17" s="485">
        <v>1539892</v>
      </c>
      <c r="G17" s="486" t="s">
        <v>610</v>
      </c>
      <c r="H17" s="486" t="s">
        <v>609</v>
      </c>
      <c r="I17" s="485">
        <v>1539892</v>
      </c>
      <c r="J17" s="486" t="s">
        <v>609</v>
      </c>
      <c r="K17" s="486">
        <v>1539892</v>
      </c>
      <c r="L17" s="486" t="s">
        <v>610</v>
      </c>
      <c r="M17" s="486" t="s">
        <v>609</v>
      </c>
      <c r="N17" s="486">
        <v>1539892</v>
      </c>
      <c r="O17" s="486"/>
      <c r="P17" s="485"/>
      <c r="Q17" s="466">
        <v>1539892</v>
      </c>
      <c r="R17" s="480">
        <f t="shared" si="1"/>
        <v>0</v>
      </c>
      <c r="S17" t="s">
        <v>610</v>
      </c>
      <c r="T17" t="s">
        <v>609</v>
      </c>
      <c r="U17">
        <v>1539892</v>
      </c>
      <c r="V17">
        <v>1.06714918128671</v>
      </c>
      <c r="W17" s="500">
        <f t="shared" si="2"/>
        <v>0</v>
      </c>
      <c r="Y17" t="s">
        <v>610</v>
      </c>
      <c r="Z17" t="s">
        <v>609</v>
      </c>
      <c r="AA17">
        <v>1539892</v>
      </c>
      <c r="AB17">
        <v>1.06714918128671</v>
      </c>
    </row>
    <row r="18" ht="26.1" customHeight="1" spans="1:28">
      <c r="A18" s="466" t="s">
        <v>611</v>
      </c>
      <c r="B18" s="484">
        <v>28000</v>
      </c>
      <c r="C18" s="485"/>
      <c r="D18" s="485"/>
      <c r="E18" s="482">
        <f t="shared" si="0"/>
        <v>0</v>
      </c>
      <c r="F18" s="485">
        <v>28000</v>
      </c>
      <c r="G18" s="486" t="s">
        <v>612</v>
      </c>
      <c r="H18" s="486" t="s">
        <v>611</v>
      </c>
      <c r="I18" s="485">
        <v>28000</v>
      </c>
      <c r="J18" s="486" t="s">
        <v>611</v>
      </c>
      <c r="K18" s="486">
        <v>28000</v>
      </c>
      <c r="L18" s="486" t="s">
        <v>612</v>
      </c>
      <c r="M18" s="486" t="s">
        <v>611</v>
      </c>
      <c r="N18" s="486">
        <v>28000</v>
      </c>
      <c r="O18" s="486"/>
      <c r="P18" s="485"/>
      <c r="Q18" s="466">
        <v>28000</v>
      </c>
      <c r="R18" s="480">
        <f t="shared" si="1"/>
        <v>0</v>
      </c>
      <c r="S18" t="s">
        <v>612</v>
      </c>
      <c r="T18" t="s">
        <v>611</v>
      </c>
      <c r="U18">
        <v>28000</v>
      </c>
      <c r="V18">
        <v>0.906148867313916</v>
      </c>
      <c r="W18" s="500">
        <f t="shared" si="2"/>
        <v>0</v>
      </c>
      <c r="Y18" t="s">
        <v>612</v>
      </c>
      <c r="Z18" t="s">
        <v>611</v>
      </c>
      <c r="AA18">
        <v>28000</v>
      </c>
      <c r="AB18">
        <v>0.906148867313916</v>
      </c>
    </row>
    <row r="19" ht="26.1" customHeight="1" spans="1:28">
      <c r="A19" s="466" t="s">
        <v>613</v>
      </c>
      <c r="B19" s="484">
        <v>439461.24</v>
      </c>
      <c r="C19" s="485"/>
      <c r="D19" s="485"/>
      <c r="E19" s="482">
        <f t="shared" si="0"/>
        <v>0</v>
      </c>
      <c r="F19" s="485">
        <v>439461.24</v>
      </c>
      <c r="G19" s="486" t="s">
        <v>614</v>
      </c>
      <c r="H19" s="486" t="s">
        <v>613</v>
      </c>
      <c r="I19" s="485">
        <v>439461.24</v>
      </c>
      <c r="J19" s="486" t="s">
        <v>613</v>
      </c>
      <c r="K19" s="486">
        <v>439461.24</v>
      </c>
      <c r="L19" s="486" t="s">
        <v>614</v>
      </c>
      <c r="M19" s="486" t="s">
        <v>613</v>
      </c>
      <c r="N19" s="486">
        <v>439461.24</v>
      </c>
      <c r="O19" s="486"/>
      <c r="P19" s="485"/>
      <c r="Q19" s="466">
        <v>439461.24</v>
      </c>
      <c r="R19" s="480">
        <f t="shared" si="1"/>
        <v>0</v>
      </c>
      <c r="S19" t="s">
        <v>614</v>
      </c>
      <c r="T19" t="s">
        <v>613</v>
      </c>
      <c r="U19">
        <v>439461.24</v>
      </c>
      <c r="V19">
        <v>1.0580223949769</v>
      </c>
      <c r="W19" s="500">
        <f t="shared" si="2"/>
        <v>0</v>
      </c>
      <c r="Y19" t="s">
        <v>614</v>
      </c>
      <c r="Z19" t="s">
        <v>613</v>
      </c>
      <c r="AA19">
        <v>439461.24</v>
      </c>
      <c r="AB19">
        <v>1.0580223949769</v>
      </c>
    </row>
    <row r="20" ht="26.1" customHeight="1" spans="1:28">
      <c r="A20" s="466" t="s">
        <v>615</v>
      </c>
      <c r="B20" s="484">
        <v>147260.28</v>
      </c>
      <c r="C20" s="485"/>
      <c r="D20" s="485"/>
      <c r="E20" s="482">
        <f t="shared" si="0"/>
        <v>-51.8999999999942</v>
      </c>
      <c r="F20" s="485">
        <v>147312.18</v>
      </c>
      <c r="G20" s="486" t="s">
        <v>616</v>
      </c>
      <c r="H20" s="486" t="s">
        <v>615</v>
      </c>
      <c r="I20" s="485">
        <v>147260.28</v>
      </c>
      <c r="J20" s="486" t="s">
        <v>615</v>
      </c>
      <c r="K20" s="486">
        <v>147312.18</v>
      </c>
      <c r="L20" s="486" t="s">
        <v>616</v>
      </c>
      <c r="M20" s="486" t="s">
        <v>615</v>
      </c>
      <c r="N20" s="486">
        <v>147312.18</v>
      </c>
      <c r="O20" s="486"/>
      <c r="P20" s="485"/>
      <c r="Q20" s="466">
        <v>147312.18</v>
      </c>
      <c r="R20" s="480">
        <f t="shared" si="1"/>
        <v>-51.8999999999942</v>
      </c>
      <c r="S20" t="s">
        <v>616</v>
      </c>
      <c r="T20" t="s">
        <v>615</v>
      </c>
      <c r="U20">
        <v>147312.18</v>
      </c>
      <c r="V20">
        <v>1.0069037262952</v>
      </c>
      <c r="W20" s="500">
        <f t="shared" si="2"/>
        <v>-51.8999999999942</v>
      </c>
      <c r="Y20" t="s">
        <v>616</v>
      </c>
      <c r="Z20" t="s">
        <v>615</v>
      </c>
      <c r="AA20">
        <v>147312.18</v>
      </c>
      <c r="AB20">
        <v>1.0069037262952</v>
      </c>
    </row>
    <row r="21" ht="26.1" customHeight="1" spans="1:28">
      <c r="A21" s="466" t="s">
        <v>617</v>
      </c>
      <c r="B21" s="484">
        <v>1602148.3214</v>
      </c>
      <c r="C21" s="485"/>
      <c r="D21" s="485"/>
      <c r="E21" s="482">
        <f t="shared" si="0"/>
        <v>0</v>
      </c>
      <c r="F21" s="485">
        <v>1602148.3214</v>
      </c>
      <c r="G21" s="486" t="s">
        <v>618</v>
      </c>
      <c r="H21" s="486" t="s">
        <v>617</v>
      </c>
      <c r="I21" s="485">
        <v>1602148.3214</v>
      </c>
      <c r="J21" s="486" t="s">
        <v>617</v>
      </c>
      <c r="K21" s="486">
        <v>1355851.3214</v>
      </c>
      <c r="L21" s="486" t="s">
        <v>618</v>
      </c>
      <c r="M21" s="486" t="s">
        <v>617</v>
      </c>
      <c r="N21" s="486">
        <v>1602148.3214</v>
      </c>
      <c r="O21" s="486"/>
      <c r="P21" s="485"/>
      <c r="Q21" s="466">
        <v>1355851.3214</v>
      </c>
      <c r="R21" s="480">
        <f t="shared" si="1"/>
        <v>246297</v>
      </c>
      <c r="S21" t="s">
        <v>618</v>
      </c>
      <c r="T21" t="s">
        <v>617</v>
      </c>
      <c r="U21">
        <v>1355851.3214</v>
      </c>
      <c r="V21">
        <v>1.84190807906135</v>
      </c>
      <c r="W21" s="500">
        <f t="shared" si="2"/>
        <v>246297</v>
      </c>
      <c r="Y21" t="s">
        <v>618</v>
      </c>
      <c r="Z21" t="s">
        <v>617</v>
      </c>
      <c r="AA21">
        <v>1355851.3214</v>
      </c>
      <c r="AB21">
        <v>1.84190807906135</v>
      </c>
    </row>
    <row r="22" ht="26.1" customHeight="1" spans="1:28">
      <c r="A22" s="466" t="s">
        <v>619</v>
      </c>
      <c r="B22" s="484">
        <v>861039.1865</v>
      </c>
      <c r="C22" s="485"/>
      <c r="D22" s="485"/>
      <c r="E22" s="482">
        <f t="shared" si="0"/>
        <v>0</v>
      </c>
      <c r="F22" s="485">
        <v>861039.1865</v>
      </c>
      <c r="G22" s="486" t="s">
        <v>620</v>
      </c>
      <c r="H22" s="486" t="s">
        <v>619</v>
      </c>
      <c r="I22" s="485">
        <v>861039.1865</v>
      </c>
      <c r="J22" s="486" t="s">
        <v>619</v>
      </c>
      <c r="K22" s="486">
        <v>509039.1865</v>
      </c>
      <c r="L22" s="486" t="s">
        <v>620</v>
      </c>
      <c r="M22" s="486" t="s">
        <v>619</v>
      </c>
      <c r="N22" s="486">
        <v>861039.1865</v>
      </c>
      <c r="O22" s="486"/>
      <c r="P22" s="485"/>
      <c r="Q22" s="466">
        <v>509039.1865</v>
      </c>
      <c r="R22" s="480">
        <f t="shared" si="1"/>
        <v>352000</v>
      </c>
      <c r="S22" t="s">
        <v>620</v>
      </c>
      <c r="T22" t="s">
        <v>619</v>
      </c>
      <c r="U22">
        <v>509039.1865</v>
      </c>
      <c r="V22">
        <v>0.661648386950023</v>
      </c>
      <c r="W22" s="500">
        <f t="shared" si="2"/>
        <v>352000</v>
      </c>
      <c r="Y22" t="s">
        <v>620</v>
      </c>
      <c r="Z22" t="s">
        <v>619</v>
      </c>
      <c r="AA22">
        <v>509039.1865</v>
      </c>
      <c r="AB22">
        <v>0.661648386950023</v>
      </c>
    </row>
    <row r="23" ht="26.1" customHeight="1" spans="1:28">
      <c r="A23" s="466" t="s">
        <v>621</v>
      </c>
      <c r="B23" s="484">
        <v>2443499</v>
      </c>
      <c r="C23" s="485"/>
      <c r="D23" s="485"/>
      <c r="E23" s="482">
        <f t="shared" si="0"/>
        <v>0</v>
      </c>
      <c r="F23" s="485">
        <v>2443499</v>
      </c>
      <c r="G23" s="486" t="s">
        <v>622</v>
      </c>
      <c r="H23" s="486" t="s">
        <v>621</v>
      </c>
      <c r="I23" s="485">
        <v>2443499</v>
      </c>
      <c r="J23" s="486" t="s">
        <v>621</v>
      </c>
      <c r="K23" s="486">
        <v>2443499</v>
      </c>
      <c r="L23" s="486" t="s">
        <v>622</v>
      </c>
      <c r="M23" s="486" t="s">
        <v>621</v>
      </c>
      <c r="N23" s="486">
        <v>2443499</v>
      </c>
      <c r="O23" s="486"/>
      <c r="P23" s="485"/>
      <c r="Q23" s="466">
        <v>2270372</v>
      </c>
      <c r="R23" s="480">
        <f t="shared" si="1"/>
        <v>173127</v>
      </c>
      <c r="S23" t="s">
        <v>622</v>
      </c>
      <c r="T23" t="s">
        <v>621</v>
      </c>
      <c r="U23">
        <v>2443499</v>
      </c>
      <c r="V23">
        <v>1.11990531101619</v>
      </c>
      <c r="W23" s="500">
        <f t="shared" si="2"/>
        <v>0</v>
      </c>
      <c r="Y23" t="s">
        <v>622</v>
      </c>
      <c r="Z23" t="s">
        <v>621</v>
      </c>
      <c r="AA23">
        <v>2270372</v>
      </c>
      <c r="AB23">
        <v>1.04055768419895</v>
      </c>
    </row>
    <row r="24" ht="26.1" customHeight="1" spans="1:28">
      <c r="A24" s="466" t="s">
        <v>623</v>
      </c>
      <c r="B24" s="484">
        <v>138796</v>
      </c>
      <c r="C24" s="485"/>
      <c r="D24" s="485"/>
      <c r="E24" s="482">
        <f t="shared" si="0"/>
        <v>-20</v>
      </c>
      <c r="F24" s="485">
        <v>138816</v>
      </c>
      <c r="G24" s="486" t="s">
        <v>624</v>
      </c>
      <c r="H24" s="486" t="s">
        <v>623</v>
      </c>
      <c r="I24" s="485">
        <v>138796</v>
      </c>
      <c r="J24" s="486" t="s">
        <v>623</v>
      </c>
      <c r="K24" s="486">
        <v>138816</v>
      </c>
      <c r="L24" s="486" t="s">
        <v>624</v>
      </c>
      <c r="M24" s="486" t="s">
        <v>623</v>
      </c>
      <c r="N24" s="486">
        <v>138816</v>
      </c>
      <c r="O24" s="486"/>
      <c r="P24" s="485"/>
      <c r="Q24" s="466">
        <v>138151</v>
      </c>
      <c r="R24" s="480">
        <f t="shared" si="1"/>
        <v>645</v>
      </c>
      <c r="S24" t="s">
        <v>624</v>
      </c>
      <c r="T24" t="s">
        <v>623</v>
      </c>
      <c r="U24">
        <v>138816</v>
      </c>
      <c r="V24">
        <v>0.420944103974552</v>
      </c>
      <c r="W24" s="500">
        <f t="shared" si="2"/>
        <v>-20</v>
      </c>
      <c r="Y24" t="s">
        <v>624</v>
      </c>
      <c r="Z24" t="s">
        <v>623</v>
      </c>
      <c r="AA24">
        <v>138151</v>
      </c>
      <c r="AB24">
        <v>0.418927565325239</v>
      </c>
    </row>
    <row r="25" ht="26.1" customHeight="1" spans="1:28">
      <c r="A25" s="466" t="s">
        <v>625</v>
      </c>
      <c r="B25" s="484">
        <v>8031</v>
      </c>
      <c r="C25" s="485"/>
      <c r="D25" s="485"/>
      <c r="E25" s="482">
        <f t="shared" si="0"/>
        <v>0</v>
      </c>
      <c r="F25" s="485">
        <v>8031</v>
      </c>
      <c r="G25" s="486" t="s">
        <v>626</v>
      </c>
      <c r="H25" s="486" t="s">
        <v>625</v>
      </c>
      <c r="I25" s="485">
        <v>8031</v>
      </c>
      <c r="J25" s="486" t="s">
        <v>625</v>
      </c>
      <c r="K25" s="486">
        <v>8031</v>
      </c>
      <c r="L25" s="486" t="s">
        <v>626</v>
      </c>
      <c r="M25" s="486" t="s">
        <v>625</v>
      </c>
      <c r="N25" s="486">
        <v>8031</v>
      </c>
      <c r="O25" s="486"/>
      <c r="P25" s="485"/>
      <c r="Q25" s="466">
        <v>8031</v>
      </c>
      <c r="R25" s="480">
        <f t="shared" si="1"/>
        <v>0</v>
      </c>
      <c r="S25" t="s">
        <v>626</v>
      </c>
      <c r="T25" t="s">
        <v>625</v>
      </c>
      <c r="U25">
        <v>8031</v>
      </c>
      <c r="V25">
        <v>0.765294453973699</v>
      </c>
      <c r="W25" s="500">
        <f t="shared" si="2"/>
        <v>0</v>
      </c>
      <c r="Y25" t="s">
        <v>626</v>
      </c>
      <c r="Z25" t="s">
        <v>625</v>
      </c>
      <c r="AA25">
        <v>8031</v>
      </c>
      <c r="AB25">
        <v>0.765294453973699</v>
      </c>
    </row>
    <row r="26" ht="26.1" customHeight="1" spans="1:28">
      <c r="A26" s="466" t="s">
        <v>627</v>
      </c>
      <c r="B26" s="484">
        <v>288200</v>
      </c>
      <c r="C26" s="485"/>
      <c r="D26" s="485"/>
      <c r="E26" s="482">
        <f t="shared" si="0"/>
        <v>0</v>
      </c>
      <c r="F26" s="485">
        <v>288200</v>
      </c>
      <c r="G26" s="486" t="s">
        <v>628</v>
      </c>
      <c r="H26" s="486" t="s">
        <v>627</v>
      </c>
      <c r="I26" s="485">
        <v>288200</v>
      </c>
      <c r="J26" s="486" t="s">
        <v>627</v>
      </c>
      <c r="K26" s="486">
        <v>288200</v>
      </c>
      <c r="L26" s="486" t="s">
        <v>628</v>
      </c>
      <c r="M26" s="486" t="s">
        <v>627</v>
      </c>
      <c r="N26" s="486">
        <v>288200</v>
      </c>
      <c r="O26" s="486"/>
      <c r="P26" s="485"/>
      <c r="Q26" s="466">
        <v>288200</v>
      </c>
      <c r="R26" s="480">
        <f t="shared" si="1"/>
        <v>0</v>
      </c>
      <c r="S26" t="s">
        <v>628</v>
      </c>
      <c r="T26" t="s">
        <v>627</v>
      </c>
      <c r="U26">
        <v>288200</v>
      </c>
      <c r="V26">
        <v>1.14455917394758</v>
      </c>
      <c r="W26" s="500">
        <f t="shared" si="2"/>
        <v>0</v>
      </c>
      <c r="Y26" t="s">
        <v>628</v>
      </c>
      <c r="Z26" t="s">
        <v>627</v>
      </c>
      <c r="AA26">
        <v>288200</v>
      </c>
      <c r="AB26">
        <v>1.14455917394758</v>
      </c>
    </row>
    <row r="27" ht="26.1" customHeight="1" spans="1:28">
      <c r="A27" s="487" t="s">
        <v>629</v>
      </c>
      <c r="B27" s="488">
        <v>1878021</v>
      </c>
      <c r="C27" s="485"/>
      <c r="D27" s="485"/>
      <c r="E27" s="482">
        <f t="shared" si="0"/>
        <v>0</v>
      </c>
      <c r="F27" s="485">
        <v>1878021</v>
      </c>
      <c r="G27" s="486" t="s">
        <v>630</v>
      </c>
      <c r="H27" s="486" t="s">
        <v>629</v>
      </c>
      <c r="I27" s="485">
        <v>1878021</v>
      </c>
      <c r="J27" s="486" t="s">
        <v>629</v>
      </c>
      <c r="K27" s="486">
        <v>1875707</v>
      </c>
      <c r="L27" s="486" t="s">
        <v>630</v>
      </c>
      <c r="M27" s="486" t="s">
        <v>629</v>
      </c>
      <c r="N27" s="486">
        <v>1878021</v>
      </c>
      <c r="O27" s="486"/>
      <c r="P27" s="485"/>
      <c r="Q27" s="466">
        <v>1885707</v>
      </c>
      <c r="R27" s="480">
        <f t="shared" si="1"/>
        <v>-7686</v>
      </c>
      <c r="S27" t="s">
        <v>630</v>
      </c>
      <c r="T27" t="s">
        <v>629</v>
      </c>
      <c r="U27">
        <v>1875707</v>
      </c>
      <c r="V27">
        <v>1.02991842277068</v>
      </c>
      <c r="W27" s="500">
        <f t="shared" si="2"/>
        <v>2314</v>
      </c>
      <c r="Y27" t="s">
        <v>630</v>
      </c>
      <c r="Z27" t="s">
        <v>629</v>
      </c>
      <c r="AA27">
        <v>1885707</v>
      </c>
      <c r="AB27">
        <v>1.03540925061731</v>
      </c>
    </row>
    <row r="28" ht="26.1" customHeight="1" spans="1:28">
      <c r="A28" s="489" t="s">
        <v>631</v>
      </c>
      <c r="B28" s="490">
        <v>77960</v>
      </c>
      <c r="C28" s="485"/>
      <c r="D28" s="485"/>
      <c r="E28" s="482">
        <f t="shared" si="0"/>
        <v>0</v>
      </c>
      <c r="F28" s="485">
        <v>77960</v>
      </c>
      <c r="G28" s="486" t="s">
        <v>632</v>
      </c>
      <c r="H28" s="486" t="s">
        <v>631</v>
      </c>
      <c r="I28" s="485">
        <v>77960</v>
      </c>
      <c r="J28" s="486" t="s">
        <v>631</v>
      </c>
      <c r="K28" s="486">
        <v>77960</v>
      </c>
      <c r="L28" s="486" t="s">
        <v>632</v>
      </c>
      <c r="M28" s="486" t="s">
        <v>631</v>
      </c>
      <c r="N28" s="486">
        <v>77960</v>
      </c>
      <c r="O28" s="486"/>
      <c r="P28" s="485"/>
      <c r="Q28" s="466">
        <v>77960</v>
      </c>
      <c r="R28" s="480">
        <f t="shared" si="1"/>
        <v>0</v>
      </c>
      <c r="S28" t="s">
        <v>632</v>
      </c>
      <c r="T28" t="s">
        <v>631</v>
      </c>
      <c r="U28">
        <v>77960</v>
      </c>
      <c r="V28">
        <v>1.02849604221636</v>
      </c>
      <c r="W28" s="500">
        <f t="shared" si="2"/>
        <v>0</v>
      </c>
      <c r="Y28" t="s">
        <v>632</v>
      </c>
      <c r="Z28" t="s">
        <v>631</v>
      </c>
      <c r="AA28">
        <v>77960</v>
      </c>
      <c r="AB28">
        <v>1.02849604221636</v>
      </c>
    </row>
    <row r="29" ht="26.1" customHeight="1" spans="1:28">
      <c r="A29" s="466" t="s">
        <v>633</v>
      </c>
      <c r="B29" s="484">
        <v>16582</v>
      </c>
      <c r="C29" s="485"/>
      <c r="D29" s="485"/>
      <c r="E29" s="482">
        <f t="shared" si="0"/>
        <v>0</v>
      </c>
      <c r="F29" s="485">
        <v>16582</v>
      </c>
      <c r="G29" s="486" t="s">
        <v>634</v>
      </c>
      <c r="H29" s="486" t="s">
        <v>633</v>
      </c>
      <c r="I29" s="485">
        <v>16582</v>
      </c>
      <c r="J29" s="486" t="s">
        <v>633</v>
      </c>
      <c r="K29" s="486">
        <v>16582</v>
      </c>
      <c r="L29" s="486" t="s">
        <v>634</v>
      </c>
      <c r="M29" s="486" t="s">
        <v>633</v>
      </c>
      <c r="N29" s="486">
        <v>16582</v>
      </c>
      <c r="O29" s="486"/>
      <c r="P29" s="485"/>
      <c r="Q29" s="466">
        <v>16582</v>
      </c>
      <c r="R29" s="480">
        <f t="shared" si="1"/>
        <v>0</v>
      </c>
      <c r="S29" t="s">
        <v>634</v>
      </c>
      <c r="T29" t="s">
        <v>633</v>
      </c>
      <c r="U29">
        <v>16582</v>
      </c>
      <c r="V29">
        <v>1.1025999069087</v>
      </c>
      <c r="W29" s="500">
        <f t="shared" si="2"/>
        <v>0</v>
      </c>
      <c r="Y29" t="s">
        <v>634</v>
      </c>
      <c r="Z29" t="s">
        <v>633</v>
      </c>
      <c r="AA29">
        <v>16582</v>
      </c>
      <c r="AB29">
        <v>1.1025999069087</v>
      </c>
    </row>
    <row r="30" ht="26.1" customHeight="1" spans="1:28">
      <c r="A30" s="466" t="s">
        <v>635</v>
      </c>
      <c r="B30" s="484">
        <v>8640</v>
      </c>
      <c r="C30" s="485"/>
      <c r="D30" s="485"/>
      <c r="E30" s="482">
        <f t="shared" si="0"/>
        <v>0</v>
      </c>
      <c r="F30" s="485">
        <v>8640</v>
      </c>
      <c r="G30" s="486" t="s">
        <v>636</v>
      </c>
      <c r="H30" s="486" t="s">
        <v>635</v>
      </c>
      <c r="I30" s="485">
        <v>8640</v>
      </c>
      <c r="J30" s="486" t="s">
        <v>635</v>
      </c>
      <c r="K30" s="486">
        <v>8640</v>
      </c>
      <c r="L30" s="486" t="s">
        <v>636</v>
      </c>
      <c r="M30" s="486" t="s">
        <v>635</v>
      </c>
      <c r="N30" s="486">
        <v>8640</v>
      </c>
      <c r="O30" s="486"/>
      <c r="P30" s="485"/>
      <c r="Q30" s="466">
        <v>8640</v>
      </c>
      <c r="R30" s="480">
        <f t="shared" si="1"/>
        <v>0</v>
      </c>
      <c r="S30" t="s">
        <v>636</v>
      </c>
      <c r="T30" t="s">
        <v>635</v>
      </c>
      <c r="U30">
        <v>8640</v>
      </c>
      <c r="V30">
        <v>0.9</v>
      </c>
      <c r="W30" s="500">
        <f t="shared" si="2"/>
        <v>0</v>
      </c>
      <c r="Y30" t="s">
        <v>636</v>
      </c>
      <c r="Z30" t="s">
        <v>635</v>
      </c>
      <c r="AA30">
        <v>8640</v>
      </c>
      <c r="AB30">
        <v>0.9</v>
      </c>
    </row>
    <row r="31" ht="26.1" customHeight="1" spans="1:28">
      <c r="A31" s="466" t="s">
        <v>637</v>
      </c>
      <c r="B31" s="484">
        <v>1973540</v>
      </c>
      <c r="C31" s="485"/>
      <c r="D31" s="485"/>
      <c r="E31" s="482">
        <f t="shared" si="0"/>
        <v>0</v>
      </c>
      <c r="F31" s="485">
        <v>1973540</v>
      </c>
      <c r="G31" s="486" t="s">
        <v>638</v>
      </c>
      <c r="H31" s="486" t="s">
        <v>637</v>
      </c>
      <c r="I31" s="485">
        <v>1973540</v>
      </c>
      <c r="J31" s="486" t="s">
        <v>637</v>
      </c>
      <c r="K31" s="486">
        <v>1973540</v>
      </c>
      <c r="L31" s="486" t="s">
        <v>638</v>
      </c>
      <c r="M31" s="486" t="s">
        <v>637</v>
      </c>
      <c r="N31" s="486">
        <v>1973540</v>
      </c>
      <c r="O31" s="486"/>
      <c r="P31" s="485"/>
      <c r="Q31" s="466">
        <v>19390</v>
      </c>
      <c r="R31" s="480">
        <f t="shared" si="1"/>
        <v>1954150</v>
      </c>
      <c r="S31" t="s">
        <v>638</v>
      </c>
      <c r="T31" t="s">
        <v>637</v>
      </c>
      <c r="U31">
        <v>1973540</v>
      </c>
      <c r="V31">
        <v>179.087114337568</v>
      </c>
      <c r="W31" s="500">
        <f t="shared" si="2"/>
        <v>0</v>
      </c>
      <c r="Y31" t="s">
        <v>638</v>
      </c>
      <c r="Z31" t="s">
        <v>637</v>
      </c>
      <c r="AA31">
        <v>19390</v>
      </c>
      <c r="AB31">
        <v>1.75952813067151</v>
      </c>
    </row>
    <row r="32" ht="26.1" customHeight="1" spans="1:28">
      <c r="A32" s="466" t="s">
        <v>639</v>
      </c>
      <c r="B32" s="484">
        <v>1121097.5493</v>
      </c>
      <c r="C32" s="485"/>
      <c r="D32" s="485"/>
      <c r="E32" s="482">
        <f t="shared" si="0"/>
        <v>-187.199999999953</v>
      </c>
      <c r="F32" s="485">
        <v>1121284.7493</v>
      </c>
      <c r="G32" s="486" t="s">
        <v>640</v>
      </c>
      <c r="H32" s="486" t="s">
        <v>639</v>
      </c>
      <c r="I32" s="485">
        <v>1121097.5493</v>
      </c>
      <c r="J32" s="486" t="s">
        <v>639</v>
      </c>
      <c r="K32" s="486">
        <v>1367718.3493</v>
      </c>
      <c r="L32" s="486" t="s">
        <v>640</v>
      </c>
      <c r="M32" s="486" t="s">
        <v>639</v>
      </c>
      <c r="N32" s="486">
        <v>1121284.7493</v>
      </c>
      <c r="O32" s="486"/>
      <c r="P32" s="485"/>
      <c r="Q32" s="466">
        <v>1459980.8193</v>
      </c>
      <c r="R32" s="480">
        <f t="shared" si="1"/>
        <v>-338883.27</v>
      </c>
      <c r="S32" t="s">
        <v>640</v>
      </c>
      <c r="T32" t="s">
        <v>639</v>
      </c>
      <c r="U32">
        <v>1367718.3493</v>
      </c>
      <c r="V32">
        <v>1.06428546523432</v>
      </c>
      <c r="W32" s="500">
        <f t="shared" si="2"/>
        <v>-246620.8</v>
      </c>
      <c r="Y32" t="s">
        <v>640</v>
      </c>
      <c r="Z32" t="s">
        <v>639</v>
      </c>
      <c r="AA32">
        <v>1459980.8193</v>
      </c>
      <c r="AB32">
        <v>1.13607919810181</v>
      </c>
    </row>
    <row r="33" ht="26.1" customHeight="1" spans="1:28">
      <c r="A33" s="466" t="s">
        <v>641</v>
      </c>
      <c r="B33" s="484">
        <v>12414210.452345</v>
      </c>
      <c r="C33" s="485"/>
      <c r="D33" s="485"/>
      <c r="E33" s="482">
        <f t="shared" si="0"/>
        <v>-19565.9900000002</v>
      </c>
      <c r="F33" s="485">
        <v>12433776.442345</v>
      </c>
      <c r="G33" s="486" t="s">
        <v>642</v>
      </c>
      <c r="H33" s="486" t="s">
        <v>641</v>
      </c>
      <c r="I33" s="485">
        <v>12414210.452345</v>
      </c>
      <c r="J33" s="486" t="s">
        <v>641</v>
      </c>
      <c r="K33" s="486">
        <v>12433776.442345</v>
      </c>
      <c r="L33" s="486" t="s">
        <v>642</v>
      </c>
      <c r="M33" s="486" t="s">
        <v>641</v>
      </c>
      <c r="N33" s="486">
        <v>12433776.442345</v>
      </c>
      <c r="O33" s="486"/>
      <c r="P33" s="485"/>
      <c r="Q33" s="466">
        <v>15620050.110345</v>
      </c>
      <c r="R33" s="480">
        <f t="shared" si="1"/>
        <v>-3205839.658</v>
      </c>
      <c r="S33" t="s">
        <v>642</v>
      </c>
      <c r="T33" t="s">
        <v>641</v>
      </c>
      <c r="U33">
        <v>12784049.497345</v>
      </c>
      <c r="V33">
        <v>1.24842862295528</v>
      </c>
      <c r="W33" s="500">
        <f t="shared" si="2"/>
        <v>-369839.045</v>
      </c>
      <c r="Y33" t="s">
        <v>642</v>
      </c>
      <c r="Z33" t="s">
        <v>641</v>
      </c>
      <c r="AA33">
        <v>15620050.110345</v>
      </c>
      <c r="AB33">
        <v>1.52537876623525</v>
      </c>
    </row>
    <row r="34" ht="26.1" customHeight="1" spans="1:28">
      <c r="A34" s="466" t="s">
        <v>643</v>
      </c>
      <c r="B34" s="484" t="e">
        <f>表4!#REF!</f>
        <v>#REF!</v>
      </c>
      <c r="C34" s="485">
        <v>201</v>
      </c>
      <c r="D34" s="485"/>
      <c r="E34" s="482" t="e">
        <f t="shared" si="0"/>
        <v>#REF!</v>
      </c>
      <c r="F34" s="485">
        <v>120329.0644</v>
      </c>
      <c r="G34" s="486" t="s">
        <v>644</v>
      </c>
      <c r="H34" s="486" t="s">
        <v>643</v>
      </c>
      <c r="I34" s="485">
        <v>120329.0644</v>
      </c>
      <c r="J34" s="486" t="s">
        <v>643</v>
      </c>
      <c r="K34" s="486">
        <v>120329.0644</v>
      </c>
      <c r="L34" s="486" t="s">
        <v>644</v>
      </c>
      <c r="M34" s="486" t="s">
        <v>643</v>
      </c>
      <c r="N34" s="486">
        <v>120329.0644</v>
      </c>
      <c r="O34" s="486"/>
      <c r="P34" s="485"/>
      <c r="Q34" s="466">
        <v>225484.582</v>
      </c>
      <c r="R34" s="480" t="e">
        <f t="shared" si="1"/>
        <v>#REF!</v>
      </c>
      <c r="S34" t="s">
        <v>644</v>
      </c>
      <c r="T34" t="s">
        <v>643</v>
      </c>
      <c r="U34">
        <v>123007.8644</v>
      </c>
      <c r="V34">
        <v>1.10943141667408</v>
      </c>
      <c r="W34" s="500" t="e">
        <f t="shared" si="2"/>
        <v>#REF!</v>
      </c>
      <c r="Y34" t="s">
        <v>644</v>
      </c>
      <c r="Z34" t="s">
        <v>643</v>
      </c>
      <c r="AA34">
        <v>225484.582</v>
      </c>
      <c r="AB34">
        <v>2.03368850005353</v>
      </c>
    </row>
    <row r="35" ht="26.1" customHeight="1" spans="1:27">
      <c r="A35" s="466" t="s">
        <v>645</v>
      </c>
      <c r="B35" s="491">
        <v>20087.3</v>
      </c>
      <c r="C35" s="492"/>
      <c r="D35" s="492"/>
      <c r="E35" s="482">
        <f t="shared" si="0"/>
        <v>0</v>
      </c>
      <c r="F35" s="492">
        <v>20087.3</v>
      </c>
      <c r="G35" s="486"/>
      <c r="H35" s="486" t="s">
        <v>646</v>
      </c>
      <c r="I35" s="485">
        <v>20087.3</v>
      </c>
      <c r="J35" s="494" t="s">
        <v>645</v>
      </c>
      <c r="K35" s="494">
        <v>20087.3</v>
      </c>
      <c r="L35" s="494"/>
      <c r="M35" s="494" t="s">
        <v>646</v>
      </c>
      <c r="N35" s="494">
        <v>20087.3</v>
      </c>
      <c r="O35" s="494"/>
      <c r="P35" s="492"/>
      <c r="Q35" s="466">
        <v>20087.3</v>
      </c>
      <c r="R35" s="480">
        <f t="shared" si="1"/>
        <v>0</v>
      </c>
      <c r="T35" t="s">
        <v>646</v>
      </c>
      <c r="U35">
        <v>20087.3</v>
      </c>
      <c r="W35" s="500">
        <f t="shared" si="2"/>
        <v>0</v>
      </c>
      <c r="Z35" t="s">
        <v>646</v>
      </c>
      <c r="AA35">
        <v>20087.3</v>
      </c>
    </row>
    <row r="36" ht="26.1" customHeight="1" spans="1:27">
      <c r="A36" s="493" t="s">
        <v>647</v>
      </c>
      <c r="B36" s="491">
        <v>12418</v>
      </c>
      <c r="C36" s="492"/>
      <c r="D36" s="492"/>
      <c r="E36" s="482">
        <f t="shared" si="0"/>
        <v>0</v>
      </c>
      <c r="F36" s="492">
        <v>12418</v>
      </c>
      <c r="G36" s="494"/>
      <c r="H36" s="494" t="s">
        <v>648</v>
      </c>
      <c r="I36" s="492">
        <v>18000</v>
      </c>
      <c r="J36" s="494" t="s">
        <v>647</v>
      </c>
      <c r="K36" s="494">
        <v>12418</v>
      </c>
      <c r="L36" s="494"/>
      <c r="M36" s="494" t="s">
        <v>648</v>
      </c>
      <c r="N36" s="494">
        <v>18000</v>
      </c>
      <c r="O36" s="494"/>
      <c r="P36" s="492"/>
      <c r="Q36" s="466">
        <v>12418</v>
      </c>
      <c r="R36" s="480">
        <f t="shared" si="1"/>
        <v>0</v>
      </c>
      <c r="T36" t="s">
        <v>648</v>
      </c>
      <c r="U36">
        <v>18000</v>
      </c>
      <c r="W36" s="500">
        <f t="shared" si="2"/>
        <v>-5582</v>
      </c>
      <c r="Z36" t="s">
        <v>647</v>
      </c>
      <c r="AA36">
        <v>12418</v>
      </c>
    </row>
    <row r="37" ht="26.1" customHeight="1" spans="1:27">
      <c r="A37" s="493" t="s">
        <v>649</v>
      </c>
      <c r="B37" s="491">
        <v>5905.982</v>
      </c>
      <c r="C37" s="492"/>
      <c r="D37" s="492"/>
      <c r="E37" s="482">
        <f t="shared" si="0"/>
        <v>0</v>
      </c>
      <c r="F37" s="492">
        <v>5905.982</v>
      </c>
      <c r="G37" s="494"/>
      <c r="H37" s="494" t="s">
        <v>650</v>
      </c>
      <c r="I37" s="492">
        <v>16936</v>
      </c>
      <c r="J37" s="494" t="s">
        <v>649</v>
      </c>
      <c r="K37" s="494">
        <v>5905.982</v>
      </c>
      <c r="L37" s="494"/>
      <c r="M37" s="494" t="s">
        <v>650</v>
      </c>
      <c r="N37" s="494">
        <v>16936</v>
      </c>
      <c r="O37" s="494"/>
      <c r="P37" s="492"/>
      <c r="Q37" s="466">
        <v>5905.982</v>
      </c>
      <c r="R37" s="480">
        <f t="shared" si="1"/>
        <v>0</v>
      </c>
      <c r="T37" t="s">
        <v>650</v>
      </c>
      <c r="U37">
        <v>16936</v>
      </c>
      <c r="W37" s="500">
        <f t="shared" si="2"/>
        <v>-11030.018</v>
      </c>
      <c r="Z37" t="s">
        <v>649</v>
      </c>
      <c r="AA37">
        <v>5905.982</v>
      </c>
    </row>
    <row r="38" ht="26.1" customHeight="1" spans="1:27">
      <c r="A38" s="493" t="s">
        <v>651</v>
      </c>
      <c r="B38" s="491">
        <v>5072</v>
      </c>
      <c r="C38" s="492"/>
      <c r="D38" s="492"/>
      <c r="E38" s="482">
        <f t="shared" si="0"/>
        <v>0</v>
      </c>
      <c r="F38" s="492">
        <v>5072</v>
      </c>
      <c r="G38" s="494"/>
      <c r="H38" s="494" t="s">
        <v>647</v>
      </c>
      <c r="I38" s="492">
        <v>12418</v>
      </c>
      <c r="J38" s="494" t="s">
        <v>651</v>
      </c>
      <c r="K38" s="494">
        <v>5072</v>
      </c>
      <c r="L38" s="494"/>
      <c r="M38" s="494" t="s">
        <v>647</v>
      </c>
      <c r="N38" s="494">
        <v>12418</v>
      </c>
      <c r="O38" s="494"/>
      <c r="P38" s="492"/>
      <c r="Q38" s="466">
        <v>5072</v>
      </c>
      <c r="R38" s="480">
        <f t="shared" si="1"/>
        <v>0</v>
      </c>
      <c r="T38" t="s">
        <v>647</v>
      </c>
      <c r="U38">
        <v>12418</v>
      </c>
      <c r="W38" s="500">
        <f t="shared" si="2"/>
        <v>-7346</v>
      </c>
      <c r="Z38" t="s">
        <v>651</v>
      </c>
      <c r="AA38">
        <v>5072</v>
      </c>
    </row>
    <row r="39" ht="26.1" customHeight="1" spans="1:27">
      <c r="A39" s="493" t="s">
        <v>652</v>
      </c>
      <c r="B39" s="491">
        <v>4450</v>
      </c>
      <c r="C39" s="492"/>
      <c r="D39" s="492"/>
      <c r="E39" s="482">
        <f t="shared" si="0"/>
        <v>0</v>
      </c>
      <c r="F39" s="492">
        <v>4450</v>
      </c>
      <c r="G39" s="494"/>
      <c r="H39" s="494" t="s">
        <v>651</v>
      </c>
      <c r="I39" s="492">
        <v>5072</v>
      </c>
      <c r="J39" s="494" t="s">
        <v>652</v>
      </c>
      <c r="K39" s="494">
        <v>4450</v>
      </c>
      <c r="L39" s="494"/>
      <c r="M39" s="494" t="s">
        <v>651</v>
      </c>
      <c r="N39" s="494">
        <v>5072</v>
      </c>
      <c r="O39" s="494"/>
      <c r="P39" s="492"/>
      <c r="Q39" s="466">
        <v>4450</v>
      </c>
      <c r="R39" s="480">
        <f t="shared" si="1"/>
        <v>0</v>
      </c>
      <c r="T39" t="s">
        <v>651</v>
      </c>
      <c r="U39">
        <v>5072</v>
      </c>
      <c r="W39" s="500">
        <f t="shared" si="2"/>
        <v>-622</v>
      </c>
      <c r="Z39" t="s">
        <v>652</v>
      </c>
      <c r="AA39">
        <v>4450</v>
      </c>
    </row>
    <row r="40" ht="26.1" customHeight="1" spans="1:27">
      <c r="A40" s="493" t="s">
        <v>653</v>
      </c>
      <c r="B40" s="491">
        <v>3000</v>
      </c>
      <c r="C40" s="492"/>
      <c r="D40" s="492"/>
      <c r="E40" s="482">
        <f t="shared" si="0"/>
        <v>0</v>
      </c>
      <c r="F40" s="492">
        <v>3000</v>
      </c>
      <c r="G40" s="494"/>
      <c r="H40" s="494" t="s">
        <v>649</v>
      </c>
      <c r="I40" s="492">
        <v>4929.2644</v>
      </c>
      <c r="J40" s="494" t="s">
        <v>653</v>
      </c>
      <c r="K40" s="494">
        <v>3000</v>
      </c>
      <c r="L40" s="494"/>
      <c r="M40" s="494" t="s">
        <v>649</v>
      </c>
      <c r="N40" s="494">
        <v>4929.2644</v>
      </c>
      <c r="O40" s="494"/>
      <c r="P40" s="492"/>
      <c r="Q40" s="466">
        <v>3000</v>
      </c>
      <c r="R40" s="480">
        <f t="shared" si="1"/>
        <v>0</v>
      </c>
      <c r="T40" t="s">
        <v>649</v>
      </c>
      <c r="U40">
        <v>4929.2644</v>
      </c>
      <c r="W40" s="500">
        <f t="shared" si="2"/>
        <v>-1929.2644</v>
      </c>
      <c r="Z40" t="s">
        <v>653</v>
      </c>
      <c r="AA40">
        <v>3000</v>
      </c>
    </row>
    <row r="41" ht="26.1" customHeight="1" spans="1:27">
      <c r="A41" s="493" t="s">
        <v>654</v>
      </c>
      <c r="B41" s="491">
        <v>2371</v>
      </c>
      <c r="C41" s="492"/>
      <c r="D41" s="492"/>
      <c r="E41" s="482">
        <f t="shared" si="0"/>
        <v>0</v>
      </c>
      <c r="F41" s="492">
        <v>2371</v>
      </c>
      <c r="G41" s="494"/>
      <c r="H41" s="494" t="s">
        <v>653</v>
      </c>
      <c r="I41" s="492">
        <v>3000</v>
      </c>
      <c r="J41" s="494" t="s">
        <v>654</v>
      </c>
      <c r="K41" s="494">
        <v>2371</v>
      </c>
      <c r="L41" s="494"/>
      <c r="M41" s="494" t="s">
        <v>653</v>
      </c>
      <c r="N41" s="494">
        <v>3000</v>
      </c>
      <c r="O41" s="494"/>
      <c r="P41" s="492"/>
      <c r="Q41" s="466">
        <v>2371</v>
      </c>
      <c r="R41" s="480">
        <f t="shared" si="1"/>
        <v>0</v>
      </c>
      <c r="T41" t="s">
        <v>652</v>
      </c>
      <c r="U41">
        <v>4450</v>
      </c>
      <c r="W41" s="500">
        <f t="shared" si="2"/>
        <v>-2079</v>
      </c>
      <c r="Z41" t="s">
        <v>654</v>
      </c>
      <c r="AA41">
        <v>2371</v>
      </c>
    </row>
    <row r="42" ht="26.1" customHeight="1" spans="1:27">
      <c r="A42" s="493" t="s">
        <v>655</v>
      </c>
      <c r="B42" s="491">
        <v>2000</v>
      </c>
      <c r="C42" s="492"/>
      <c r="D42" s="492"/>
      <c r="E42" s="482">
        <f t="shared" si="0"/>
        <v>0</v>
      </c>
      <c r="F42" s="492">
        <v>2000</v>
      </c>
      <c r="G42" s="494"/>
      <c r="H42" s="494" t="s">
        <v>656</v>
      </c>
      <c r="I42" s="492">
        <v>2382.4</v>
      </c>
      <c r="J42" s="494" t="s">
        <v>655</v>
      </c>
      <c r="K42" s="494">
        <v>2000</v>
      </c>
      <c r="L42" s="494"/>
      <c r="M42" s="494" t="s">
        <v>656</v>
      </c>
      <c r="N42" s="494">
        <v>2382.4</v>
      </c>
      <c r="O42" s="494"/>
      <c r="P42" s="492"/>
      <c r="Q42" s="466">
        <v>2000</v>
      </c>
      <c r="R42" s="480">
        <f t="shared" si="1"/>
        <v>0</v>
      </c>
      <c r="T42" t="s">
        <v>653</v>
      </c>
      <c r="U42">
        <v>3000</v>
      </c>
      <c r="W42" s="500">
        <f t="shared" si="2"/>
        <v>-1000</v>
      </c>
      <c r="Z42" t="s">
        <v>655</v>
      </c>
      <c r="AA42">
        <v>2000</v>
      </c>
    </row>
    <row r="43" ht="26.1" customHeight="1" spans="1:27">
      <c r="A43" s="493" t="s">
        <v>657</v>
      </c>
      <c r="B43" s="491">
        <v>1718</v>
      </c>
      <c r="C43" s="492"/>
      <c r="D43" s="492"/>
      <c r="E43" s="482">
        <f t="shared" si="0"/>
        <v>0</v>
      </c>
      <c r="F43" s="492">
        <v>1718</v>
      </c>
      <c r="G43" s="494"/>
      <c r="H43" s="494" t="s">
        <v>654</v>
      </c>
      <c r="I43" s="492">
        <v>2371</v>
      </c>
      <c r="J43" s="494" t="s">
        <v>657</v>
      </c>
      <c r="K43" s="494">
        <v>1718</v>
      </c>
      <c r="L43" s="494"/>
      <c r="M43" s="494" t="s">
        <v>654</v>
      </c>
      <c r="N43" s="494">
        <v>2371</v>
      </c>
      <c r="O43" s="494"/>
      <c r="P43" s="492"/>
      <c r="Q43" s="466">
        <v>1718</v>
      </c>
      <c r="R43" s="480">
        <f t="shared" si="1"/>
        <v>0</v>
      </c>
      <c r="T43" t="s">
        <v>656</v>
      </c>
      <c r="U43">
        <v>2382.4</v>
      </c>
      <c r="W43" s="500">
        <f t="shared" si="2"/>
        <v>-664.4</v>
      </c>
      <c r="Z43" t="s">
        <v>657</v>
      </c>
      <c r="AA43">
        <v>1718</v>
      </c>
    </row>
    <row r="44" ht="26.1" customHeight="1" spans="1:27">
      <c r="A44" s="493" t="s">
        <v>658</v>
      </c>
      <c r="B44" s="491">
        <v>1500</v>
      </c>
      <c r="C44" s="492"/>
      <c r="D44" s="492"/>
      <c r="E44" s="482">
        <f t="shared" si="0"/>
        <v>0</v>
      </c>
      <c r="F44" s="492">
        <v>1500</v>
      </c>
      <c r="G44" s="494"/>
      <c r="H44" s="494" t="s">
        <v>655</v>
      </c>
      <c r="I44" s="492">
        <v>2000</v>
      </c>
      <c r="J44" s="494" t="s">
        <v>658</v>
      </c>
      <c r="K44" s="494">
        <v>1500</v>
      </c>
      <c r="L44" s="494"/>
      <c r="M44" s="494" t="s">
        <v>655</v>
      </c>
      <c r="N44" s="494">
        <v>2000</v>
      </c>
      <c r="O44" s="494"/>
      <c r="P44" s="492"/>
      <c r="Q44" s="466">
        <v>1500</v>
      </c>
      <c r="R44" s="480">
        <f t="shared" si="1"/>
        <v>0</v>
      </c>
      <c r="T44" t="s">
        <v>654</v>
      </c>
      <c r="U44">
        <v>2371</v>
      </c>
      <c r="W44" s="500">
        <f t="shared" si="2"/>
        <v>-871</v>
      </c>
      <c r="Z44" t="s">
        <v>658</v>
      </c>
      <c r="AA44">
        <v>1500</v>
      </c>
    </row>
    <row r="45" ht="26.1" customHeight="1" spans="1:27">
      <c r="A45" s="493" t="s">
        <v>659</v>
      </c>
      <c r="B45" s="491">
        <v>1162</v>
      </c>
      <c r="C45" s="492"/>
      <c r="D45" s="492"/>
      <c r="E45" s="482">
        <f t="shared" si="0"/>
        <v>0</v>
      </c>
      <c r="F45" s="492">
        <v>1162</v>
      </c>
      <c r="G45" s="494"/>
      <c r="H45" s="494" t="s">
        <v>652</v>
      </c>
      <c r="I45" s="492">
        <v>1771</v>
      </c>
      <c r="J45" s="494" t="s">
        <v>659</v>
      </c>
      <c r="K45" s="494">
        <v>1162</v>
      </c>
      <c r="L45" s="494"/>
      <c r="M45" s="494" t="s">
        <v>652</v>
      </c>
      <c r="N45" s="494">
        <v>1771</v>
      </c>
      <c r="O45" s="494"/>
      <c r="P45" s="492"/>
      <c r="Q45" s="466">
        <v>1162</v>
      </c>
      <c r="R45" s="480">
        <f t="shared" si="1"/>
        <v>0</v>
      </c>
      <c r="T45" t="s">
        <v>655</v>
      </c>
      <c r="U45">
        <v>2000</v>
      </c>
      <c r="W45" s="500">
        <f t="shared" si="2"/>
        <v>-838</v>
      </c>
      <c r="Z45" t="s">
        <v>659</v>
      </c>
      <c r="AA45">
        <v>1162</v>
      </c>
    </row>
    <row r="46" ht="33" customHeight="1" spans="1:27">
      <c r="A46" s="495" t="s">
        <v>660</v>
      </c>
      <c r="B46" s="491">
        <v>1050</v>
      </c>
      <c r="C46" s="492"/>
      <c r="D46" s="492"/>
      <c r="E46" s="482">
        <f t="shared" si="0"/>
        <v>0</v>
      </c>
      <c r="F46" s="492">
        <v>1050</v>
      </c>
      <c r="G46" s="494"/>
      <c r="H46" s="494" t="s">
        <v>661</v>
      </c>
      <c r="I46" s="492">
        <v>1718</v>
      </c>
      <c r="J46" s="494" t="s">
        <v>660</v>
      </c>
      <c r="K46" s="494">
        <v>1050</v>
      </c>
      <c r="L46" s="494"/>
      <c r="M46" s="494" t="s">
        <v>661</v>
      </c>
      <c r="N46" s="494">
        <v>1718</v>
      </c>
      <c r="O46" s="494"/>
      <c r="P46" s="492"/>
      <c r="Q46" s="466">
        <v>1050</v>
      </c>
      <c r="R46" s="480">
        <f t="shared" si="1"/>
        <v>0</v>
      </c>
      <c r="T46" t="s">
        <v>661</v>
      </c>
      <c r="U46">
        <v>1718</v>
      </c>
      <c r="W46" s="500">
        <f t="shared" si="2"/>
        <v>-668</v>
      </c>
      <c r="Z46" t="s">
        <v>660</v>
      </c>
      <c r="AA46">
        <v>1050</v>
      </c>
    </row>
    <row r="47" ht="26.1" customHeight="1" spans="1:27">
      <c r="A47" s="493" t="s">
        <v>662</v>
      </c>
      <c r="B47" s="491">
        <v>1000</v>
      </c>
      <c r="C47" s="492"/>
      <c r="D47" s="492"/>
      <c r="E47" s="482">
        <f t="shared" si="0"/>
        <v>0</v>
      </c>
      <c r="F47" s="492">
        <v>1000</v>
      </c>
      <c r="G47" s="494"/>
      <c r="H47" s="494" t="s">
        <v>663</v>
      </c>
      <c r="I47" s="492">
        <v>1600</v>
      </c>
      <c r="J47" s="494" t="s">
        <v>662</v>
      </c>
      <c r="K47" s="494">
        <v>1000</v>
      </c>
      <c r="L47" s="494"/>
      <c r="M47" s="494" t="s">
        <v>663</v>
      </c>
      <c r="N47" s="494">
        <v>1600</v>
      </c>
      <c r="O47" s="494"/>
      <c r="P47" s="492"/>
      <c r="Q47" s="466">
        <v>1000</v>
      </c>
      <c r="R47" s="480">
        <f t="shared" si="1"/>
        <v>0</v>
      </c>
      <c r="T47" t="s">
        <v>663</v>
      </c>
      <c r="U47">
        <v>1600</v>
      </c>
      <c r="W47" s="500">
        <f t="shared" si="2"/>
        <v>-600</v>
      </c>
      <c r="Z47" t="s">
        <v>662</v>
      </c>
      <c r="AA47">
        <v>1000</v>
      </c>
    </row>
    <row r="48" ht="26.1" customHeight="1" spans="1:27">
      <c r="A48" s="493" t="s">
        <v>664</v>
      </c>
      <c r="B48" s="491">
        <v>720</v>
      </c>
      <c r="C48" s="492"/>
      <c r="D48" s="492"/>
      <c r="E48" s="482">
        <f t="shared" si="0"/>
        <v>0</v>
      </c>
      <c r="F48" s="492">
        <v>720</v>
      </c>
      <c r="G48" s="494"/>
      <c r="H48" s="494" t="s">
        <v>665</v>
      </c>
      <c r="I48" s="492">
        <v>1600</v>
      </c>
      <c r="J48" s="494" t="s">
        <v>664</v>
      </c>
      <c r="K48" s="494">
        <v>720</v>
      </c>
      <c r="L48" s="494"/>
      <c r="M48" s="494" t="s">
        <v>665</v>
      </c>
      <c r="N48" s="494">
        <v>1600</v>
      </c>
      <c r="O48" s="494"/>
      <c r="P48" s="492"/>
      <c r="Q48" s="466">
        <v>720</v>
      </c>
      <c r="R48" s="480">
        <f t="shared" si="1"/>
        <v>0</v>
      </c>
      <c r="T48" t="s">
        <v>665</v>
      </c>
      <c r="U48">
        <v>1600</v>
      </c>
      <c r="W48" s="500">
        <f t="shared" si="2"/>
        <v>-880</v>
      </c>
      <c r="Z48" t="s">
        <v>664</v>
      </c>
      <c r="AA48">
        <v>720</v>
      </c>
    </row>
    <row r="49" ht="26.1" customHeight="1" spans="1:27">
      <c r="A49" s="493" t="s">
        <v>666</v>
      </c>
      <c r="B49" s="491">
        <v>700</v>
      </c>
      <c r="C49" s="492"/>
      <c r="D49" s="492"/>
      <c r="E49" s="482">
        <f t="shared" si="0"/>
        <v>0</v>
      </c>
      <c r="F49" s="492">
        <v>700</v>
      </c>
      <c r="G49" s="494"/>
      <c r="H49" s="494" t="s">
        <v>667</v>
      </c>
      <c r="I49" s="492">
        <v>1600</v>
      </c>
      <c r="J49" s="494" t="s">
        <v>666</v>
      </c>
      <c r="K49" s="494">
        <v>700</v>
      </c>
      <c r="L49" s="494"/>
      <c r="M49" s="494" t="s">
        <v>667</v>
      </c>
      <c r="N49" s="494">
        <v>1600</v>
      </c>
      <c r="O49" s="494"/>
      <c r="P49" s="492"/>
      <c r="Q49" s="466">
        <v>700</v>
      </c>
      <c r="R49" s="480">
        <f t="shared" si="1"/>
        <v>0</v>
      </c>
      <c r="T49" t="s">
        <v>667</v>
      </c>
      <c r="U49">
        <v>1600</v>
      </c>
      <c r="W49" s="500">
        <f t="shared" si="2"/>
        <v>-900</v>
      </c>
      <c r="Z49" t="s">
        <v>666</v>
      </c>
      <c r="AA49">
        <v>700</v>
      </c>
    </row>
    <row r="50" ht="26.1" customHeight="1" spans="1:27">
      <c r="A50" s="496" t="s">
        <v>668</v>
      </c>
      <c r="B50" s="497">
        <v>550</v>
      </c>
      <c r="C50" s="492"/>
      <c r="D50" s="492"/>
      <c r="E50" s="482">
        <f t="shared" si="0"/>
        <v>0</v>
      </c>
      <c r="F50" s="492">
        <v>550</v>
      </c>
      <c r="G50" s="494"/>
      <c r="H50" s="494" t="s">
        <v>669</v>
      </c>
      <c r="I50" s="492">
        <v>1600</v>
      </c>
      <c r="J50" s="494" t="s">
        <v>668</v>
      </c>
      <c r="K50" s="494">
        <v>550</v>
      </c>
      <c r="L50" s="494"/>
      <c r="M50" s="494" t="s">
        <v>669</v>
      </c>
      <c r="N50" s="494">
        <v>1600</v>
      </c>
      <c r="O50" s="494"/>
      <c r="P50" s="492"/>
      <c r="Q50" s="466">
        <v>550</v>
      </c>
      <c r="R50" s="480">
        <f t="shared" si="1"/>
        <v>0</v>
      </c>
      <c r="T50" t="s">
        <v>669</v>
      </c>
      <c r="U50">
        <v>1600</v>
      </c>
      <c r="W50" s="500">
        <f t="shared" si="2"/>
        <v>-1050</v>
      </c>
      <c r="Z50" t="s">
        <v>668</v>
      </c>
      <c r="AA50">
        <v>550</v>
      </c>
    </row>
    <row r="51" ht="26.1" customHeight="1" spans="1:27">
      <c r="A51" s="498" t="s">
        <v>670</v>
      </c>
      <c r="B51" s="499">
        <v>534</v>
      </c>
      <c r="C51" s="492"/>
      <c r="D51" s="492"/>
      <c r="E51" s="482">
        <f t="shared" si="0"/>
        <v>0</v>
      </c>
      <c r="F51" s="492">
        <v>534</v>
      </c>
      <c r="G51" s="494"/>
      <c r="H51" s="494" t="s">
        <v>671</v>
      </c>
      <c r="I51" s="492">
        <v>1600</v>
      </c>
      <c r="J51" s="494" t="s">
        <v>670</v>
      </c>
      <c r="K51" s="494">
        <v>534</v>
      </c>
      <c r="L51" s="494"/>
      <c r="M51" s="494" t="s">
        <v>671</v>
      </c>
      <c r="N51" s="494">
        <v>1600</v>
      </c>
      <c r="O51" s="494"/>
      <c r="P51" s="492"/>
      <c r="Q51" s="466">
        <v>534</v>
      </c>
      <c r="R51" s="480">
        <f t="shared" si="1"/>
        <v>0</v>
      </c>
      <c r="T51" t="s">
        <v>671</v>
      </c>
      <c r="U51">
        <v>1600</v>
      </c>
      <c r="W51" s="500">
        <f t="shared" si="2"/>
        <v>-1066</v>
      </c>
      <c r="Z51" t="s">
        <v>670</v>
      </c>
      <c r="AA51">
        <v>534</v>
      </c>
    </row>
    <row r="52" ht="26.1" customHeight="1" spans="1:27">
      <c r="A52" s="493" t="s">
        <v>672</v>
      </c>
      <c r="B52" s="491">
        <v>450.5</v>
      </c>
      <c r="C52" s="492"/>
      <c r="D52" s="492"/>
      <c r="E52" s="482">
        <f t="shared" si="0"/>
        <v>0</v>
      </c>
      <c r="F52" s="492">
        <v>450.5</v>
      </c>
      <c r="G52" s="494"/>
      <c r="H52" s="494" t="s">
        <v>673</v>
      </c>
      <c r="I52" s="492">
        <v>1600</v>
      </c>
      <c r="J52" s="494" t="s">
        <v>672</v>
      </c>
      <c r="K52" s="494">
        <v>450.5</v>
      </c>
      <c r="L52" s="494"/>
      <c r="M52" s="494" t="s">
        <v>673</v>
      </c>
      <c r="N52" s="494">
        <v>1600</v>
      </c>
      <c r="O52" s="494"/>
      <c r="P52" s="492"/>
      <c r="Q52" s="466">
        <v>450.5</v>
      </c>
      <c r="R52" s="480">
        <f t="shared" si="1"/>
        <v>0</v>
      </c>
      <c r="T52" t="s">
        <v>673</v>
      </c>
      <c r="U52">
        <v>1600</v>
      </c>
      <c r="W52" s="500">
        <f t="shared" si="2"/>
        <v>-1149.5</v>
      </c>
      <c r="Z52" t="s">
        <v>672</v>
      </c>
      <c r="AA52">
        <v>450.5</v>
      </c>
    </row>
    <row r="53" ht="26.1" customHeight="1" spans="1:27">
      <c r="A53" s="493" t="s">
        <v>674</v>
      </c>
      <c r="B53" s="491">
        <v>407</v>
      </c>
      <c r="C53" s="492"/>
      <c r="D53" s="492"/>
      <c r="E53" s="482">
        <f t="shared" si="0"/>
        <v>0</v>
      </c>
      <c r="F53" s="492">
        <v>407</v>
      </c>
      <c r="G53" s="494"/>
      <c r="H53" s="494" t="s">
        <v>675</v>
      </c>
      <c r="I53" s="492">
        <v>1520</v>
      </c>
      <c r="J53" s="494" t="s">
        <v>674</v>
      </c>
      <c r="K53" s="494">
        <v>407</v>
      </c>
      <c r="L53" s="494"/>
      <c r="M53" s="494" t="s">
        <v>675</v>
      </c>
      <c r="N53" s="494">
        <v>1520</v>
      </c>
      <c r="O53" s="494"/>
      <c r="P53" s="492"/>
      <c r="Q53" s="466">
        <v>407</v>
      </c>
      <c r="R53" s="480">
        <f t="shared" si="1"/>
        <v>0</v>
      </c>
      <c r="T53" t="s">
        <v>675</v>
      </c>
      <c r="U53">
        <v>1520</v>
      </c>
      <c r="W53" s="500">
        <f t="shared" si="2"/>
        <v>-1113</v>
      </c>
      <c r="Z53" t="s">
        <v>674</v>
      </c>
      <c r="AA53">
        <v>407</v>
      </c>
    </row>
    <row r="54" ht="26.1" customHeight="1" spans="1:27">
      <c r="A54" s="493" t="s">
        <v>676</v>
      </c>
      <c r="B54" s="491">
        <v>360</v>
      </c>
      <c r="C54" s="492"/>
      <c r="D54" s="492"/>
      <c r="E54" s="482">
        <f t="shared" si="0"/>
        <v>0</v>
      </c>
      <c r="F54" s="492">
        <v>360</v>
      </c>
      <c r="G54" s="494"/>
      <c r="H54" s="494" t="s">
        <v>677</v>
      </c>
      <c r="I54" s="492">
        <v>1520</v>
      </c>
      <c r="J54" s="494" t="s">
        <v>676</v>
      </c>
      <c r="K54" s="494">
        <v>360</v>
      </c>
      <c r="L54" s="494"/>
      <c r="M54" s="494" t="s">
        <v>677</v>
      </c>
      <c r="N54" s="494">
        <v>1520</v>
      </c>
      <c r="O54" s="494"/>
      <c r="P54" s="492"/>
      <c r="Q54" s="466">
        <v>360</v>
      </c>
      <c r="R54" s="480">
        <f t="shared" si="1"/>
        <v>0</v>
      </c>
      <c r="T54" t="s">
        <v>677</v>
      </c>
      <c r="U54">
        <v>1520</v>
      </c>
      <c r="W54" s="500">
        <f t="shared" si="2"/>
        <v>-1160</v>
      </c>
      <c r="Z54" t="s">
        <v>676</v>
      </c>
      <c r="AA54">
        <v>360</v>
      </c>
    </row>
    <row r="55" ht="26.1" customHeight="1" spans="1:27">
      <c r="A55" s="493" t="s">
        <v>678</v>
      </c>
      <c r="B55" s="491">
        <v>291</v>
      </c>
      <c r="C55" s="492"/>
      <c r="D55" s="492"/>
      <c r="E55" s="482">
        <f t="shared" si="0"/>
        <v>0</v>
      </c>
      <c r="F55" s="492">
        <v>291</v>
      </c>
      <c r="G55" s="494"/>
      <c r="H55" s="494" t="s">
        <v>658</v>
      </c>
      <c r="I55" s="492">
        <v>1500</v>
      </c>
      <c r="J55" s="494" t="s">
        <v>678</v>
      </c>
      <c r="K55" s="494">
        <v>291</v>
      </c>
      <c r="L55" s="494"/>
      <c r="M55" s="494" t="s">
        <v>658</v>
      </c>
      <c r="N55" s="494">
        <v>1500</v>
      </c>
      <c r="O55" s="494"/>
      <c r="P55" s="492"/>
      <c r="Q55" s="466">
        <v>291</v>
      </c>
      <c r="R55" s="480">
        <f t="shared" si="1"/>
        <v>0</v>
      </c>
      <c r="T55" t="s">
        <v>658</v>
      </c>
      <c r="U55">
        <v>1500</v>
      </c>
      <c r="W55" s="500">
        <f t="shared" si="2"/>
        <v>-1209</v>
      </c>
      <c r="Z55" t="s">
        <v>678</v>
      </c>
      <c r="AA55">
        <v>291</v>
      </c>
    </row>
    <row r="56" ht="26.1" customHeight="1" spans="1:27">
      <c r="A56" s="493" t="s">
        <v>679</v>
      </c>
      <c r="B56" s="491">
        <v>248</v>
      </c>
      <c r="C56" s="492"/>
      <c r="D56" s="492"/>
      <c r="E56" s="482">
        <f t="shared" si="0"/>
        <v>0</v>
      </c>
      <c r="F56" s="492">
        <v>248</v>
      </c>
      <c r="G56" s="494"/>
      <c r="H56" s="494" t="s">
        <v>680</v>
      </c>
      <c r="I56" s="492">
        <v>1216</v>
      </c>
      <c r="J56" s="494" t="s">
        <v>679</v>
      </c>
      <c r="K56" s="494">
        <v>248</v>
      </c>
      <c r="L56" s="494"/>
      <c r="M56" s="494" t="s">
        <v>680</v>
      </c>
      <c r="N56" s="494">
        <v>1216</v>
      </c>
      <c r="O56" s="494"/>
      <c r="P56" s="492"/>
      <c r="Q56" s="466">
        <v>248</v>
      </c>
      <c r="R56" s="480">
        <f t="shared" si="1"/>
        <v>0</v>
      </c>
      <c r="T56" t="s">
        <v>680</v>
      </c>
      <c r="U56">
        <v>1216</v>
      </c>
      <c r="W56" s="500">
        <f t="shared" si="2"/>
        <v>-968</v>
      </c>
      <c r="Z56" t="s">
        <v>679</v>
      </c>
      <c r="AA56">
        <v>248</v>
      </c>
    </row>
    <row r="57" ht="26.1" customHeight="1" spans="1:27">
      <c r="A57" s="493" t="s">
        <v>681</v>
      </c>
      <c r="B57" s="491">
        <v>185.8</v>
      </c>
      <c r="C57" s="492"/>
      <c r="D57" s="492"/>
      <c r="E57" s="482">
        <f t="shared" si="0"/>
        <v>0</v>
      </c>
      <c r="F57" s="492">
        <v>185.8</v>
      </c>
      <c r="G57" s="494"/>
      <c r="H57" s="494" t="s">
        <v>659</v>
      </c>
      <c r="I57" s="492">
        <v>1162</v>
      </c>
      <c r="J57" s="494" t="s">
        <v>681</v>
      </c>
      <c r="K57" s="494">
        <v>185.8</v>
      </c>
      <c r="L57" s="494"/>
      <c r="M57" s="494" t="s">
        <v>659</v>
      </c>
      <c r="N57" s="494">
        <v>1162</v>
      </c>
      <c r="O57" s="494"/>
      <c r="P57" s="492"/>
      <c r="Q57" s="466">
        <v>185.8</v>
      </c>
      <c r="R57" s="480">
        <f t="shared" si="1"/>
        <v>0</v>
      </c>
      <c r="T57" t="s">
        <v>659</v>
      </c>
      <c r="U57">
        <v>1162</v>
      </c>
      <c r="W57" s="500">
        <f t="shared" si="2"/>
        <v>-976.2</v>
      </c>
      <c r="Z57" t="s">
        <v>681</v>
      </c>
      <c r="AA57">
        <v>185.8</v>
      </c>
    </row>
    <row r="58" ht="26.1" customHeight="1" spans="1:27">
      <c r="A58" s="493" t="s">
        <v>682</v>
      </c>
      <c r="B58" s="491">
        <v>77</v>
      </c>
      <c r="C58" s="492"/>
      <c r="D58" s="492"/>
      <c r="E58" s="482">
        <f t="shared" si="0"/>
        <v>0</v>
      </c>
      <c r="F58" s="492">
        <v>77</v>
      </c>
      <c r="G58" s="494"/>
      <c r="H58" s="494" t="s">
        <v>683</v>
      </c>
      <c r="I58" s="492">
        <v>1140</v>
      </c>
      <c r="J58" s="494" t="s">
        <v>682</v>
      </c>
      <c r="K58" s="494">
        <v>77</v>
      </c>
      <c r="L58" s="494"/>
      <c r="M58" s="494" t="s">
        <v>683</v>
      </c>
      <c r="N58" s="494">
        <v>1140</v>
      </c>
      <c r="O58" s="494"/>
      <c r="P58" s="492"/>
      <c r="Q58" s="466">
        <v>77</v>
      </c>
      <c r="R58" s="480">
        <f t="shared" si="1"/>
        <v>0</v>
      </c>
      <c r="T58" t="s">
        <v>683</v>
      </c>
      <c r="U58">
        <v>1140</v>
      </c>
      <c r="W58" s="500">
        <f t="shared" si="2"/>
        <v>-1063</v>
      </c>
      <c r="Z58" t="s">
        <v>682</v>
      </c>
      <c r="AA58">
        <v>77</v>
      </c>
    </row>
    <row r="59" ht="26.1" customHeight="1" spans="1:27">
      <c r="A59" s="493" t="s">
        <v>684</v>
      </c>
      <c r="B59" s="491">
        <v>36</v>
      </c>
      <c r="C59" s="492"/>
      <c r="D59" s="492"/>
      <c r="E59" s="482">
        <f t="shared" si="0"/>
        <v>0</v>
      </c>
      <c r="F59" s="492">
        <v>36</v>
      </c>
      <c r="G59" s="494"/>
      <c r="H59" s="494" t="s">
        <v>660</v>
      </c>
      <c r="I59" s="492">
        <v>1050</v>
      </c>
      <c r="J59" s="494" t="s">
        <v>684</v>
      </c>
      <c r="K59" s="494">
        <v>36</v>
      </c>
      <c r="L59" s="494"/>
      <c r="M59" s="494" t="s">
        <v>660</v>
      </c>
      <c r="N59" s="494">
        <v>1050</v>
      </c>
      <c r="O59" s="494"/>
      <c r="P59" s="492"/>
      <c r="Q59" s="466">
        <v>36</v>
      </c>
      <c r="R59" s="480">
        <f t="shared" si="1"/>
        <v>0</v>
      </c>
      <c r="T59" t="s">
        <v>660</v>
      </c>
      <c r="U59">
        <v>1050</v>
      </c>
      <c r="W59" s="500">
        <f t="shared" si="2"/>
        <v>-1014</v>
      </c>
      <c r="Z59" t="s">
        <v>684</v>
      </c>
      <c r="AA59">
        <v>36</v>
      </c>
    </row>
    <row r="60" ht="26.1" customHeight="1" spans="1:28">
      <c r="A60" s="466" t="s">
        <v>685</v>
      </c>
      <c r="B60" s="491" t="e">
        <f>表4!#REF!</f>
        <v>#REF!</v>
      </c>
      <c r="C60" s="492">
        <v>203</v>
      </c>
      <c r="D60" s="492"/>
      <c r="E60" s="482" t="e">
        <f t="shared" si="0"/>
        <v>#REF!</v>
      </c>
      <c r="F60" s="492">
        <v>2260.7</v>
      </c>
      <c r="G60" s="494"/>
      <c r="H60" s="494" t="s">
        <v>662</v>
      </c>
      <c r="I60" s="492">
        <v>1000</v>
      </c>
      <c r="J60" s="494" t="s">
        <v>685</v>
      </c>
      <c r="K60" s="494">
        <v>2260.7</v>
      </c>
      <c r="L60" s="494"/>
      <c r="M60" s="494" t="s">
        <v>662</v>
      </c>
      <c r="N60" s="494">
        <v>1000</v>
      </c>
      <c r="O60" s="494"/>
      <c r="P60" s="492"/>
      <c r="Q60" s="466">
        <v>2260.7</v>
      </c>
      <c r="R60" s="480" t="e">
        <f t="shared" si="1"/>
        <v>#REF!</v>
      </c>
      <c r="T60" t="s">
        <v>662</v>
      </c>
      <c r="U60">
        <v>1000</v>
      </c>
      <c r="W60" s="500" t="e">
        <f t="shared" si="2"/>
        <v>#REF!</v>
      </c>
      <c r="Y60" t="s">
        <v>686</v>
      </c>
      <c r="Z60" t="s">
        <v>685</v>
      </c>
      <c r="AA60">
        <v>2260.7</v>
      </c>
      <c r="AB60">
        <v>2.23259167086382</v>
      </c>
    </row>
    <row r="61" ht="26.1" customHeight="1" spans="1:28">
      <c r="A61" s="466" t="s">
        <v>687</v>
      </c>
      <c r="B61" s="491" t="e">
        <f>表4!#REF!</f>
        <v>#REF!</v>
      </c>
      <c r="C61" s="492">
        <v>204</v>
      </c>
      <c r="D61" s="492"/>
      <c r="E61" s="482" t="e">
        <f t="shared" si="0"/>
        <v>#REF!</v>
      </c>
      <c r="F61" s="492">
        <v>109514</v>
      </c>
      <c r="G61" s="494"/>
      <c r="H61" s="494" t="s">
        <v>688</v>
      </c>
      <c r="I61" s="492">
        <v>800</v>
      </c>
      <c r="J61" s="494" t="s">
        <v>687</v>
      </c>
      <c r="K61" s="494">
        <v>109514</v>
      </c>
      <c r="L61" s="494"/>
      <c r="M61" s="494" t="s">
        <v>688</v>
      </c>
      <c r="N61" s="494">
        <v>800</v>
      </c>
      <c r="O61" s="494"/>
      <c r="P61" s="492"/>
      <c r="Q61" s="466">
        <v>109364</v>
      </c>
      <c r="R61" s="480" t="e">
        <f t="shared" si="1"/>
        <v>#REF!</v>
      </c>
      <c r="T61" t="s">
        <v>688</v>
      </c>
      <c r="U61">
        <v>800</v>
      </c>
      <c r="W61" s="500" t="e">
        <f t="shared" si="2"/>
        <v>#REF!</v>
      </c>
      <c r="Y61" t="s">
        <v>689</v>
      </c>
      <c r="Z61" t="s">
        <v>687</v>
      </c>
      <c r="AA61">
        <v>109364</v>
      </c>
      <c r="AB61">
        <v>1.18538269356875</v>
      </c>
    </row>
    <row r="62" ht="26.1" customHeight="1" spans="1:27">
      <c r="A62" s="466" t="s">
        <v>690</v>
      </c>
      <c r="B62" s="491">
        <v>83884</v>
      </c>
      <c r="C62" s="492"/>
      <c r="D62" s="492"/>
      <c r="E62" s="482">
        <f t="shared" si="0"/>
        <v>0</v>
      </c>
      <c r="F62" s="492">
        <v>83884</v>
      </c>
      <c r="G62" s="494"/>
      <c r="H62" s="494" t="s">
        <v>691</v>
      </c>
      <c r="I62" s="492">
        <v>760</v>
      </c>
      <c r="J62" s="494" t="s">
        <v>690</v>
      </c>
      <c r="K62" s="494">
        <v>83884</v>
      </c>
      <c r="L62" s="494"/>
      <c r="M62" s="494" t="s">
        <v>691</v>
      </c>
      <c r="N62" s="494">
        <v>760</v>
      </c>
      <c r="O62" s="494"/>
      <c r="P62" s="492"/>
      <c r="Q62" s="466">
        <v>83884</v>
      </c>
      <c r="R62" s="480">
        <f t="shared" si="1"/>
        <v>0</v>
      </c>
      <c r="T62" t="s">
        <v>691</v>
      </c>
      <c r="U62">
        <v>760</v>
      </c>
      <c r="W62" s="500">
        <f t="shared" si="2"/>
        <v>83124</v>
      </c>
      <c r="Z62" t="s">
        <v>692</v>
      </c>
      <c r="AA62">
        <v>83884</v>
      </c>
    </row>
    <row r="63" ht="26.1" customHeight="1" spans="1:27">
      <c r="A63" s="493" t="s">
        <v>693</v>
      </c>
      <c r="B63" s="491">
        <v>10000</v>
      </c>
      <c r="C63" s="492"/>
      <c r="D63" s="492"/>
      <c r="E63" s="482">
        <f t="shared" si="0"/>
        <v>0</v>
      </c>
      <c r="F63" s="492">
        <v>10000</v>
      </c>
      <c r="G63" s="494"/>
      <c r="H63" s="494" t="s">
        <v>664</v>
      </c>
      <c r="I63" s="492">
        <v>720</v>
      </c>
      <c r="J63" s="494" t="s">
        <v>693</v>
      </c>
      <c r="K63" s="494">
        <v>10000</v>
      </c>
      <c r="L63" s="494"/>
      <c r="M63" s="494" t="s">
        <v>664</v>
      </c>
      <c r="N63" s="494">
        <v>720</v>
      </c>
      <c r="O63" s="494"/>
      <c r="P63" s="492"/>
      <c r="Q63" s="466">
        <v>10000</v>
      </c>
      <c r="R63" s="480">
        <f t="shared" si="1"/>
        <v>0</v>
      </c>
      <c r="T63" t="s">
        <v>664</v>
      </c>
      <c r="U63">
        <v>720</v>
      </c>
      <c r="W63" s="500">
        <f t="shared" si="2"/>
        <v>9280</v>
      </c>
      <c r="Z63" t="s">
        <v>693</v>
      </c>
      <c r="AA63">
        <v>10000</v>
      </c>
    </row>
    <row r="64" ht="26.1" customHeight="1" spans="1:27">
      <c r="A64" s="493" t="s">
        <v>694</v>
      </c>
      <c r="B64" s="491">
        <v>4000</v>
      </c>
      <c r="C64" s="492"/>
      <c r="D64" s="492"/>
      <c r="E64" s="482">
        <f t="shared" si="0"/>
        <v>0</v>
      </c>
      <c r="F64" s="492">
        <v>4000</v>
      </c>
      <c r="G64" s="494"/>
      <c r="H64" s="494" t="s">
        <v>666</v>
      </c>
      <c r="I64" s="492">
        <v>700</v>
      </c>
      <c r="J64" s="494" t="s">
        <v>694</v>
      </c>
      <c r="K64" s="494">
        <v>4000</v>
      </c>
      <c r="L64" s="494"/>
      <c r="M64" s="494" t="s">
        <v>666</v>
      </c>
      <c r="N64" s="494">
        <v>700</v>
      </c>
      <c r="O64" s="494"/>
      <c r="P64" s="492"/>
      <c r="Q64" s="466">
        <v>4000</v>
      </c>
      <c r="R64" s="480">
        <f t="shared" si="1"/>
        <v>0</v>
      </c>
      <c r="T64" t="s">
        <v>666</v>
      </c>
      <c r="U64">
        <v>700</v>
      </c>
      <c r="W64" s="500">
        <f t="shared" si="2"/>
        <v>3300</v>
      </c>
      <c r="Z64" t="s">
        <v>694</v>
      </c>
      <c r="AA64">
        <v>4000</v>
      </c>
    </row>
    <row r="65" ht="26.1" customHeight="1" spans="1:27">
      <c r="A65" s="493" t="s">
        <v>695</v>
      </c>
      <c r="B65" s="491">
        <v>2600</v>
      </c>
      <c r="C65" s="492"/>
      <c r="D65" s="492"/>
      <c r="E65" s="482">
        <f t="shared" si="0"/>
        <v>0</v>
      </c>
      <c r="F65" s="492">
        <v>2600</v>
      </c>
      <c r="G65" s="494"/>
      <c r="H65" s="494" t="s">
        <v>696</v>
      </c>
      <c r="I65" s="492">
        <v>652</v>
      </c>
      <c r="J65" s="494" t="s">
        <v>695</v>
      </c>
      <c r="K65" s="494">
        <v>2600</v>
      </c>
      <c r="L65" s="494"/>
      <c r="M65" s="494" t="s">
        <v>696</v>
      </c>
      <c r="N65" s="494">
        <v>652</v>
      </c>
      <c r="O65" s="494"/>
      <c r="P65" s="492"/>
      <c r="Q65" s="466">
        <v>2600</v>
      </c>
      <c r="R65" s="480">
        <f t="shared" si="1"/>
        <v>0</v>
      </c>
      <c r="T65" t="s">
        <v>696</v>
      </c>
      <c r="U65">
        <v>652</v>
      </c>
      <c r="W65" s="500">
        <f t="shared" si="2"/>
        <v>1948</v>
      </c>
      <c r="Z65" t="s">
        <v>695</v>
      </c>
      <c r="AA65">
        <v>2600</v>
      </c>
    </row>
    <row r="66" ht="26.1" customHeight="1" spans="1:28">
      <c r="A66" s="466" t="s">
        <v>697</v>
      </c>
      <c r="B66" s="491" t="e">
        <f>表4!#REF!</f>
        <v>#REF!</v>
      </c>
      <c r="C66" s="492">
        <v>205</v>
      </c>
      <c r="D66" s="492"/>
      <c r="E66" s="482" t="e">
        <f t="shared" si="0"/>
        <v>#REF!</v>
      </c>
      <c r="F66" s="492">
        <v>1387494.932945</v>
      </c>
      <c r="G66" s="494"/>
      <c r="H66" s="494" t="s">
        <v>698</v>
      </c>
      <c r="I66" s="492">
        <v>650</v>
      </c>
      <c r="J66" s="494" t="s">
        <v>697</v>
      </c>
      <c r="K66" s="494">
        <v>1387494.932945</v>
      </c>
      <c r="L66" s="494"/>
      <c r="M66" s="494" t="s">
        <v>698</v>
      </c>
      <c r="N66" s="494">
        <v>650</v>
      </c>
      <c r="O66" s="494"/>
      <c r="P66" s="492"/>
      <c r="Q66" s="466">
        <v>1624076.777945</v>
      </c>
      <c r="R66" s="480" t="e">
        <f t="shared" si="1"/>
        <v>#REF!</v>
      </c>
      <c r="T66" t="s">
        <v>698</v>
      </c>
      <c r="U66">
        <v>650</v>
      </c>
      <c r="W66" s="500" t="e">
        <f t="shared" si="2"/>
        <v>#REF!</v>
      </c>
      <c r="Y66" t="s">
        <v>699</v>
      </c>
      <c r="Z66" t="s">
        <v>697</v>
      </c>
      <c r="AA66">
        <v>1624076.777945</v>
      </c>
      <c r="AB66">
        <v>1.23456594933363</v>
      </c>
    </row>
    <row r="67" ht="26.1" customHeight="1" spans="1:27">
      <c r="A67" s="466" t="s">
        <v>700</v>
      </c>
      <c r="B67" s="491">
        <v>580616.71</v>
      </c>
      <c r="C67" s="492"/>
      <c r="D67" s="492"/>
      <c r="E67" s="482">
        <f t="shared" si="0"/>
        <v>0</v>
      </c>
      <c r="F67" s="492">
        <v>580616.71</v>
      </c>
      <c r="G67" s="494"/>
      <c r="H67" s="494" t="s">
        <v>701</v>
      </c>
      <c r="I67" s="492">
        <v>600</v>
      </c>
      <c r="J67" s="494" t="s">
        <v>700</v>
      </c>
      <c r="K67" s="494">
        <v>580616.71</v>
      </c>
      <c r="L67" s="494"/>
      <c r="M67" s="494" t="s">
        <v>701</v>
      </c>
      <c r="N67" s="494">
        <v>600</v>
      </c>
      <c r="O67" s="494"/>
      <c r="P67" s="492"/>
      <c r="Q67" s="466">
        <v>580616.71</v>
      </c>
      <c r="R67" s="480">
        <f t="shared" si="1"/>
        <v>0</v>
      </c>
      <c r="T67" t="s">
        <v>701</v>
      </c>
      <c r="U67">
        <v>600</v>
      </c>
      <c r="W67" s="500">
        <f t="shared" si="2"/>
        <v>580016.71</v>
      </c>
      <c r="Z67" t="s">
        <v>702</v>
      </c>
      <c r="AA67">
        <v>580616.71</v>
      </c>
    </row>
    <row r="68" ht="26.1" customHeight="1" spans="1:27">
      <c r="A68" s="493" t="s">
        <v>703</v>
      </c>
      <c r="B68" s="491">
        <v>76910.981</v>
      </c>
      <c r="C68" s="492"/>
      <c r="D68" s="492"/>
      <c r="E68" s="482">
        <f t="shared" si="0"/>
        <v>0</v>
      </c>
      <c r="F68" s="492">
        <v>76910.981</v>
      </c>
      <c r="G68" s="494"/>
      <c r="H68" s="494" t="s">
        <v>668</v>
      </c>
      <c r="I68" s="492">
        <v>550</v>
      </c>
      <c r="J68" s="494" t="s">
        <v>703</v>
      </c>
      <c r="K68" s="494">
        <v>76910.981</v>
      </c>
      <c r="L68" s="494"/>
      <c r="M68" s="494" t="s">
        <v>668</v>
      </c>
      <c r="N68" s="494">
        <v>550</v>
      </c>
      <c r="O68" s="494"/>
      <c r="P68" s="492"/>
      <c r="Q68" s="466">
        <v>76910.981</v>
      </c>
      <c r="R68" s="480">
        <f t="shared" si="1"/>
        <v>0</v>
      </c>
      <c r="T68" t="s">
        <v>668</v>
      </c>
      <c r="U68">
        <v>550</v>
      </c>
      <c r="W68" s="500">
        <f t="shared" si="2"/>
        <v>76360.981</v>
      </c>
      <c r="Z68" t="s">
        <v>703</v>
      </c>
      <c r="AA68">
        <v>76910.981</v>
      </c>
    </row>
    <row r="69" ht="26.1" customHeight="1" spans="1:27">
      <c r="A69" s="493" t="s">
        <v>704</v>
      </c>
      <c r="B69" s="491">
        <v>62240</v>
      </c>
      <c r="C69" s="492"/>
      <c r="D69" s="492"/>
      <c r="E69" s="482">
        <f t="shared" si="0"/>
        <v>0</v>
      </c>
      <c r="F69" s="492">
        <v>62240</v>
      </c>
      <c r="G69" s="494"/>
      <c r="H69" s="494" t="s">
        <v>670</v>
      </c>
      <c r="I69" s="492">
        <v>534</v>
      </c>
      <c r="J69" s="494" t="s">
        <v>704</v>
      </c>
      <c r="K69" s="494">
        <v>62240</v>
      </c>
      <c r="L69" s="494"/>
      <c r="M69" s="494" t="s">
        <v>670</v>
      </c>
      <c r="N69" s="494">
        <v>534</v>
      </c>
      <c r="O69" s="494"/>
      <c r="P69" s="492"/>
      <c r="Q69" s="466">
        <v>62240</v>
      </c>
      <c r="R69" s="480">
        <f t="shared" si="1"/>
        <v>0</v>
      </c>
      <c r="T69" t="s">
        <v>670</v>
      </c>
      <c r="U69">
        <v>534</v>
      </c>
      <c r="W69" s="500">
        <f t="shared" si="2"/>
        <v>61706</v>
      </c>
      <c r="Z69" t="s">
        <v>704</v>
      </c>
      <c r="AA69">
        <v>62240</v>
      </c>
    </row>
    <row r="70" ht="26.1" customHeight="1" spans="1:27">
      <c r="A70" s="493" t="s">
        <v>662</v>
      </c>
      <c r="B70" s="491">
        <v>45300</v>
      </c>
      <c r="C70" s="492"/>
      <c r="D70" s="492"/>
      <c r="E70" s="482">
        <f t="shared" ref="E70:E133" si="3">B70-F70</f>
        <v>0</v>
      </c>
      <c r="F70" s="492">
        <v>45300</v>
      </c>
      <c r="G70" s="494"/>
      <c r="H70" s="494" t="s">
        <v>705</v>
      </c>
      <c r="I70" s="492">
        <v>495</v>
      </c>
      <c r="J70" s="494" t="s">
        <v>662</v>
      </c>
      <c r="K70" s="494">
        <v>45300</v>
      </c>
      <c r="L70" s="494"/>
      <c r="M70" s="494" t="s">
        <v>705</v>
      </c>
      <c r="N70" s="494">
        <v>495</v>
      </c>
      <c r="O70" s="494"/>
      <c r="P70" s="492"/>
      <c r="Q70" s="466">
        <v>45300</v>
      </c>
      <c r="R70" s="480">
        <f t="shared" ref="R70:R132" si="4">B70-Q70</f>
        <v>0</v>
      </c>
      <c r="T70" t="s">
        <v>705</v>
      </c>
      <c r="U70">
        <v>495</v>
      </c>
      <c r="W70" s="500">
        <f t="shared" ref="W70:W133" si="5">B70-U70</f>
        <v>44805</v>
      </c>
      <c r="Z70" t="s">
        <v>662</v>
      </c>
      <c r="AA70">
        <v>45300</v>
      </c>
    </row>
    <row r="71" ht="26.1" customHeight="1" spans="1:27">
      <c r="A71" s="493" t="s">
        <v>706</v>
      </c>
      <c r="B71" s="491">
        <v>37540.49</v>
      </c>
      <c r="C71" s="492"/>
      <c r="D71" s="492"/>
      <c r="E71" s="482">
        <f t="shared" si="3"/>
        <v>0</v>
      </c>
      <c r="F71" s="492">
        <v>37540.49</v>
      </c>
      <c r="G71" s="494"/>
      <c r="H71" s="494" t="s">
        <v>672</v>
      </c>
      <c r="I71" s="492">
        <v>450.5</v>
      </c>
      <c r="J71" s="494" t="s">
        <v>706</v>
      </c>
      <c r="K71" s="494">
        <v>37540.49</v>
      </c>
      <c r="L71" s="494"/>
      <c r="M71" s="494" t="s">
        <v>672</v>
      </c>
      <c r="N71" s="494">
        <v>450.5</v>
      </c>
      <c r="O71" s="494"/>
      <c r="P71" s="492"/>
      <c r="Q71" s="466">
        <v>37540.49</v>
      </c>
      <c r="R71" s="480">
        <f t="shared" si="4"/>
        <v>0</v>
      </c>
      <c r="T71" t="s">
        <v>672</v>
      </c>
      <c r="U71">
        <v>450.5</v>
      </c>
      <c r="W71" s="500">
        <f t="shared" si="5"/>
        <v>37089.99</v>
      </c>
      <c r="Z71" t="s">
        <v>706</v>
      </c>
      <c r="AA71">
        <v>37540.49</v>
      </c>
    </row>
    <row r="72" ht="26.1" customHeight="1" spans="1:27">
      <c r="A72" s="493" t="s">
        <v>707</v>
      </c>
      <c r="B72" s="491">
        <v>23166.6</v>
      </c>
      <c r="C72" s="492"/>
      <c r="D72" s="492"/>
      <c r="E72" s="482">
        <f t="shared" si="3"/>
        <v>0</v>
      </c>
      <c r="F72" s="492">
        <v>23166.6</v>
      </c>
      <c r="G72" s="494"/>
      <c r="H72" s="494" t="s">
        <v>708</v>
      </c>
      <c r="I72" s="492">
        <v>407</v>
      </c>
      <c r="J72" s="494" t="s">
        <v>707</v>
      </c>
      <c r="K72" s="494">
        <v>23166.6</v>
      </c>
      <c r="L72" s="494"/>
      <c r="M72" s="494" t="s">
        <v>708</v>
      </c>
      <c r="N72" s="494">
        <v>407</v>
      </c>
      <c r="O72" s="494"/>
      <c r="P72" s="492"/>
      <c r="Q72" s="466">
        <v>23166.6</v>
      </c>
      <c r="R72" s="480">
        <f t="shared" si="4"/>
        <v>0</v>
      </c>
      <c r="T72" t="s">
        <v>708</v>
      </c>
      <c r="U72">
        <v>407</v>
      </c>
      <c r="W72" s="500">
        <f t="shared" si="5"/>
        <v>22759.6</v>
      </c>
      <c r="Z72" t="s">
        <v>709</v>
      </c>
      <c r="AA72">
        <v>23166.6</v>
      </c>
    </row>
    <row r="73" ht="26.1" customHeight="1" spans="1:27">
      <c r="A73" s="496" t="s">
        <v>710</v>
      </c>
      <c r="B73" s="497">
        <v>21528.012</v>
      </c>
      <c r="C73" s="492"/>
      <c r="D73" s="492"/>
      <c r="E73" s="482">
        <f t="shared" si="3"/>
        <v>0</v>
      </c>
      <c r="F73" s="492">
        <v>21528.012</v>
      </c>
      <c r="G73" s="494"/>
      <c r="H73" s="494" t="s">
        <v>711</v>
      </c>
      <c r="I73" s="492">
        <v>400</v>
      </c>
      <c r="J73" s="494" t="s">
        <v>710</v>
      </c>
      <c r="K73" s="494">
        <v>21528.012</v>
      </c>
      <c r="L73" s="494"/>
      <c r="M73" s="494" t="s">
        <v>711</v>
      </c>
      <c r="N73" s="494">
        <v>400</v>
      </c>
      <c r="O73" s="494"/>
      <c r="P73" s="492"/>
      <c r="Q73" s="466">
        <v>21528.012</v>
      </c>
      <c r="R73" s="480">
        <f t="shared" si="4"/>
        <v>0</v>
      </c>
      <c r="T73" t="s">
        <v>711</v>
      </c>
      <c r="U73">
        <v>400</v>
      </c>
      <c r="W73" s="500">
        <f t="shared" si="5"/>
        <v>21128.012</v>
      </c>
      <c r="Z73" t="s">
        <v>710</v>
      </c>
      <c r="AA73">
        <v>21528.012</v>
      </c>
    </row>
    <row r="74" ht="26.1" customHeight="1" spans="1:27">
      <c r="A74" s="493" t="s">
        <v>712</v>
      </c>
      <c r="B74" s="491">
        <f>21176+2327</f>
        <v>23503</v>
      </c>
      <c r="C74" s="492"/>
      <c r="D74" s="492"/>
      <c r="E74" s="482">
        <f t="shared" si="3"/>
        <v>0</v>
      </c>
      <c r="F74" s="492">
        <v>23503</v>
      </c>
      <c r="G74" s="494"/>
      <c r="H74" s="494" t="s">
        <v>676</v>
      </c>
      <c r="I74" s="492">
        <v>360</v>
      </c>
      <c r="J74" s="494" t="s">
        <v>712</v>
      </c>
      <c r="K74" s="494">
        <v>23503</v>
      </c>
      <c r="L74" s="494"/>
      <c r="M74" s="494" t="s">
        <v>676</v>
      </c>
      <c r="N74" s="494">
        <v>360</v>
      </c>
      <c r="O74" s="494"/>
      <c r="P74" s="492"/>
      <c r="Q74" s="466">
        <v>23503</v>
      </c>
      <c r="R74" s="480">
        <f t="shared" si="4"/>
        <v>0</v>
      </c>
      <c r="T74" t="s">
        <v>676</v>
      </c>
      <c r="U74">
        <v>360</v>
      </c>
      <c r="W74" s="500">
        <f t="shared" si="5"/>
        <v>23143</v>
      </c>
      <c r="Z74" t="s">
        <v>713</v>
      </c>
      <c r="AA74">
        <v>21176</v>
      </c>
    </row>
    <row r="75" ht="26.1" customHeight="1" spans="1:27">
      <c r="A75" s="493" t="s">
        <v>714</v>
      </c>
      <c r="B75" s="491">
        <v>15680</v>
      </c>
      <c r="C75" s="492"/>
      <c r="D75" s="492"/>
      <c r="E75" s="482">
        <f t="shared" si="3"/>
        <v>0</v>
      </c>
      <c r="F75" s="492">
        <v>15680</v>
      </c>
      <c r="G75" s="494"/>
      <c r="H75" s="494" t="s">
        <v>715</v>
      </c>
      <c r="I75" s="492">
        <v>340</v>
      </c>
      <c r="J75" s="494" t="s">
        <v>714</v>
      </c>
      <c r="K75" s="494">
        <v>15680</v>
      </c>
      <c r="L75" s="494"/>
      <c r="M75" s="494" t="s">
        <v>715</v>
      </c>
      <c r="N75" s="494">
        <v>340</v>
      </c>
      <c r="O75" s="494"/>
      <c r="P75" s="492"/>
      <c r="Q75" s="466">
        <v>15680</v>
      </c>
      <c r="R75" s="480">
        <f t="shared" si="4"/>
        <v>0</v>
      </c>
      <c r="T75" t="s">
        <v>715</v>
      </c>
      <c r="U75">
        <v>340</v>
      </c>
      <c r="W75" s="500">
        <f t="shared" si="5"/>
        <v>15340</v>
      </c>
      <c r="Z75" t="s">
        <v>714</v>
      </c>
      <c r="AA75">
        <v>15680</v>
      </c>
    </row>
    <row r="76" ht="26.1" customHeight="1" spans="1:27">
      <c r="A76" s="493" t="s">
        <v>716</v>
      </c>
      <c r="B76" s="491">
        <v>13520</v>
      </c>
      <c r="C76" s="492"/>
      <c r="D76" s="492"/>
      <c r="E76" s="482">
        <f t="shared" si="3"/>
        <v>0</v>
      </c>
      <c r="F76" s="492">
        <v>13520</v>
      </c>
      <c r="G76" s="494"/>
      <c r="H76" s="494" t="s">
        <v>678</v>
      </c>
      <c r="I76" s="492">
        <v>291</v>
      </c>
      <c r="J76" s="494" t="s">
        <v>716</v>
      </c>
      <c r="K76" s="494">
        <v>13520</v>
      </c>
      <c r="L76" s="494"/>
      <c r="M76" s="494" t="s">
        <v>678</v>
      </c>
      <c r="N76" s="494">
        <v>291</v>
      </c>
      <c r="O76" s="494"/>
      <c r="P76" s="492"/>
      <c r="Q76" s="466">
        <v>13520</v>
      </c>
      <c r="R76" s="480">
        <f t="shared" si="4"/>
        <v>0</v>
      </c>
      <c r="T76" t="s">
        <v>678</v>
      </c>
      <c r="U76">
        <v>291</v>
      </c>
      <c r="W76" s="500">
        <f t="shared" si="5"/>
        <v>13229</v>
      </c>
      <c r="Z76" t="s">
        <v>716</v>
      </c>
      <c r="AA76">
        <v>13520</v>
      </c>
    </row>
    <row r="77" ht="26.1" customHeight="1" spans="1:27">
      <c r="A77" s="493" t="s">
        <v>717</v>
      </c>
      <c r="B77" s="491">
        <v>12800</v>
      </c>
      <c r="C77" s="492"/>
      <c r="D77" s="492"/>
      <c r="E77" s="482">
        <f t="shared" si="3"/>
        <v>0</v>
      </c>
      <c r="F77" s="492">
        <v>12800</v>
      </c>
      <c r="G77" s="494"/>
      <c r="H77" s="494" t="s">
        <v>718</v>
      </c>
      <c r="I77" s="492">
        <v>285</v>
      </c>
      <c r="J77" s="494" t="s">
        <v>717</v>
      </c>
      <c r="K77" s="494">
        <v>12800</v>
      </c>
      <c r="L77" s="494"/>
      <c r="M77" s="494" t="s">
        <v>718</v>
      </c>
      <c r="N77" s="494">
        <v>285</v>
      </c>
      <c r="O77" s="494"/>
      <c r="P77" s="492"/>
      <c r="Q77" s="466">
        <v>12800</v>
      </c>
      <c r="R77" s="480">
        <f t="shared" si="4"/>
        <v>0</v>
      </c>
      <c r="T77" t="s">
        <v>718</v>
      </c>
      <c r="U77">
        <v>285</v>
      </c>
      <c r="W77" s="500">
        <f t="shared" si="5"/>
        <v>12515</v>
      </c>
      <c r="Z77" t="s">
        <v>717</v>
      </c>
      <c r="AA77">
        <v>12800</v>
      </c>
    </row>
    <row r="78" ht="26.1" customHeight="1" spans="1:27">
      <c r="A78" s="493" t="s">
        <v>719</v>
      </c>
      <c r="B78" s="491">
        <v>11640</v>
      </c>
      <c r="C78" s="492"/>
      <c r="D78" s="492"/>
      <c r="E78" s="482">
        <f t="shared" si="3"/>
        <v>0</v>
      </c>
      <c r="F78" s="492">
        <v>11640</v>
      </c>
      <c r="G78" s="494"/>
      <c r="H78" s="494" t="s">
        <v>679</v>
      </c>
      <c r="I78" s="492">
        <v>248</v>
      </c>
      <c r="J78" s="494" t="s">
        <v>719</v>
      </c>
      <c r="K78" s="494">
        <v>11640</v>
      </c>
      <c r="L78" s="494"/>
      <c r="M78" s="494" t="s">
        <v>679</v>
      </c>
      <c r="N78" s="494">
        <v>248</v>
      </c>
      <c r="O78" s="494"/>
      <c r="P78" s="492"/>
      <c r="Q78" s="466">
        <v>11640</v>
      </c>
      <c r="R78" s="480">
        <f t="shared" si="4"/>
        <v>0</v>
      </c>
      <c r="T78" t="s">
        <v>679</v>
      </c>
      <c r="U78">
        <v>248</v>
      </c>
      <c r="W78" s="500">
        <f t="shared" si="5"/>
        <v>11392</v>
      </c>
      <c r="Z78" t="s">
        <v>719</v>
      </c>
      <c r="AA78">
        <v>11640</v>
      </c>
    </row>
    <row r="79" ht="26.1" customHeight="1" spans="1:27">
      <c r="A79" s="493" t="s">
        <v>720</v>
      </c>
      <c r="B79" s="491">
        <v>11582</v>
      </c>
      <c r="C79" s="492"/>
      <c r="D79" s="492"/>
      <c r="E79" s="482">
        <f t="shared" si="3"/>
        <v>0</v>
      </c>
      <c r="F79" s="492">
        <v>11582</v>
      </c>
      <c r="G79" s="494"/>
      <c r="H79" s="494" t="s">
        <v>721</v>
      </c>
      <c r="I79" s="492">
        <v>200</v>
      </c>
      <c r="J79" s="494" t="s">
        <v>720</v>
      </c>
      <c r="K79" s="494">
        <v>11582</v>
      </c>
      <c r="L79" s="494"/>
      <c r="M79" s="494" t="s">
        <v>721</v>
      </c>
      <c r="N79" s="494">
        <v>200</v>
      </c>
      <c r="O79" s="494"/>
      <c r="P79" s="492"/>
      <c r="Q79" s="466">
        <v>11582</v>
      </c>
      <c r="R79" s="480">
        <f t="shared" si="4"/>
        <v>0</v>
      </c>
      <c r="T79" t="s">
        <v>721</v>
      </c>
      <c r="U79">
        <v>200</v>
      </c>
      <c r="W79" s="500">
        <f t="shared" si="5"/>
        <v>11382</v>
      </c>
      <c r="Z79" t="s">
        <v>720</v>
      </c>
      <c r="AA79">
        <v>11582</v>
      </c>
    </row>
    <row r="80" ht="26.1" customHeight="1" spans="1:27">
      <c r="A80" s="493" t="s">
        <v>722</v>
      </c>
      <c r="B80" s="491">
        <v>11331</v>
      </c>
      <c r="C80" s="492"/>
      <c r="D80" s="492"/>
      <c r="E80" s="482">
        <f t="shared" si="3"/>
        <v>0</v>
      </c>
      <c r="F80" s="492">
        <v>11331</v>
      </c>
      <c r="G80" s="494"/>
      <c r="H80" s="494" t="s">
        <v>723</v>
      </c>
      <c r="I80" s="492">
        <v>194.6</v>
      </c>
      <c r="J80" s="494" t="s">
        <v>722</v>
      </c>
      <c r="K80" s="494">
        <v>11331</v>
      </c>
      <c r="L80" s="494"/>
      <c r="M80" s="494" t="s">
        <v>723</v>
      </c>
      <c r="N80" s="494">
        <v>194.6</v>
      </c>
      <c r="O80" s="494"/>
      <c r="P80" s="492"/>
      <c r="Q80" s="466">
        <v>11331</v>
      </c>
      <c r="R80" s="480">
        <f t="shared" si="4"/>
        <v>0</v>
      </c>
      <c r="T80" t="s">
        <v>723</v>
      </c>
      <c r="U80">
        <v>194.6</v>
      </c>
      <c r="W80" s="500">
        <f t="shared" si="5"/>
        <v>11136.4</v>
      </c>
      <c r="Z80" t="s">
        <v>722</v>
      </c>
      <c r="AA80">
        <v>11331</v>
      </c>
    </row>
    <row r="81" ht="26.1" customHeight="1" spans="1:27">
      <c r="A81" s="493" t="s">
        <v>724</v>
      </c>
      <c r="B81" s="491">
        <v>4736</v>
      </c>
      <c r="C81" s="492"/>
      <c r="D81" s="492"/>
      <c r="E81" s="482">
        <f t="shared" si="3"/>
        <v>0</v>
      </c>
      <c r="F81" s="492">
        <v>4736</v>
      </c>
      <c r="G81" s="494"/>
      <c r="H81" s="494" t="s">
        <v>725</v>
      </c>
      <c r="I81" s="492">
        <v>186</v>
      </c>
      <c r="J81" s="494" t="s">
        <v>724</v>
      </c>
      <c r="K81" s="494">
        <v>4736</v>
      </c>
      <c r="L81" s="494"/>
      <c r="M81" s="494" t="s">
        <v>725</v>
      </c>
      <c r="N81" s="494">
        <v>186</v>
      </c>
      <c r="O81" s="494"/>
      <c r="P81" s="492"/>
      <c r="Q81" s="466">
        <v>4736</v>
      </c>
      <c r="R81" s="480">
        <f t="shared" si="4"/>
        <v>0</v>
      </c>
      <c r="T81" t="s">
        <v>725</v>
      </c>
      <c r="U81">
        <v>185.8</v>
      </c>
      <c r="W81" s="500">
        <f t="shared" si="5"/>
        <v>4550.2</v>
      </c>
      <c r="Z81" t="s">
        <v>724</v>
      </c>
      <c r="AA81">
        <v>4736</v>
      </c>
    </row>
    <row r="82" ht="26.1" customHeight="1" spans="1:27">
      <c r="A82" s="493" t="s">
        <v>726</v>
      </c>
      <c r="B82" s="491">
        <v>4100</v>
      </c>
      <c r="C82" s="492"/>
      <c r="D82" s="492"/>
      <c r="E82" s="482">
        <f t="shared" si="3"/>
        <v>0</v>
      </c>
      <c r="F82" s="492">
        <v>4100</v>
      </c>
      <c r="G82" s="494"/>
      <c r="H82" s="494" t="s">
        <v>682</v>
      </c>
      <c r="I82" s="492">
        <v>77</v>
      </c>
      <c r="J82" s="494" t="s">
        <v>726</v>
      </c>
      <c r="K82" s="494">
        <v>4100</v>
      </c>
      <c r="L82" s="494"/>
      <c r="M82" s="494" t="s">
        <v>682</v>
      </c>
      <c r="N82" s="494">
        <v>77</v>
      </c>
      <c r="O82" s="494"/>
      <c r="P82" s="492"/>
      <c r="Q82" s="466">
        <v>4100</v>
      </c>
      <c r="R82" s="480">
        <f t="shared" si="4"/>
        <v>0</v>
      </c>
      <c r="T82" t="s">
        <v>682</v>
      </c>
      <c r="U82">
        <v>77</v>
      </c>
      <c r="W82" s="500">
        <f t="shared" si="5"/>
        <v>4023</v>
      </c>
      <c r="Z82" t="s">
        <v>726</v>
      </c>
      <c r="AA82">
        <v>4100</v>
      </c>
    </row>
    <row r="83" ht="26.1" customHeight="1" spans="1:27">
      <c r="A83" s="493" t="s">
        <v>727</v>
      </c>
      <c r="B83" s="491">
        <v>3971.368</v>
      </c>
      <c r="C83" s="492"/>
      <c r="D83" s="492"/>
      <c r="E83" s="482">
        <f t="shared" si="3"/>
        <v>0</v>
      </c>
      <c r="F83" s="492">
        <v>3971.368</v>
      </c>
      <c r="G83" s="494"/>
      <c r="H83" s="494" t="s">
        <v>684</v>
      </c>
      <c r="I83" s="492">
        <v>36</v>
      </c>
      <c r="J83" s="494" t="s">
        <v>727</v>
      </c>
      <c r="K83" s="494">
        <v>3971.368</v>
      </c>
      <c r="L83" s="494"/>
      <c r="M83" s="494" t="s">
        <v>684</v>
      </c>
      <c r="N83" s="494">
        <v>36</v>
      </c>
      <c r="O83" s="494"/>
      <c r="P83" s="492"/>
      <c r="Q83" s="466">
        <v>3971.368</v>
      </c>
      <c r="R83" s="480">
        <f t="shared" si="4"/>
        <v>0</v>
      </c>
      <c r="T83" t="s">
        <v>684</v>
      </c>
      <c r="U83">
        <v>36</v>
      </c>
      <c r="W83" s="500">
        <f t="shared" si="5"/>
        <v>3935.368</v>
      </c>
      <c r="Z83" t="s">
        <v>727</v>
      </c>
      <c r="AA83">
        <v>3971.368</v>
      </c>
    </row>
    <row r="84" ht="26.1" customHeight="1" spans="1:27">
      <c r="A84" s="493" t="s">
        <v>728</v>
      </c>
      <c r="B84" s="491">
        <v>3200</v>
      </c>
      <c r="C84" s="492"/>
      <c r="D84" s="492"/>
      <c r="E84" s="482">
        <f t="shared" si="3"/>
        <v>0</v>
      </c>
      <c r="F84" s="492">
        <v>3200</v>
      </c>
      <c r="G84" s="494" t="s">
        <v>686</v>
      </c>
      <c r="H84" s="494" t="s">
        <v>685</v>
      </c>
      <c r="I84" s="492">
        <v>2260.7</v>
      </c>
      <c r="J84" s="494" t="s">
        <v>728</v>
      </c>
      <c r="K84" s="494">
        <v>3200</v>
      </c>
      <c r="L84" s="494" t="s">
        <v>686</v>
      </c>
      <c r="M84" s="494" t="s">
        <v>685</v>
      </c>
      <c r="N84" s="494">
        <v>2260.7</v>
      </c>
      <c r="O84" s="494"/>
      <c r="P84" s="492"/>
      <c r="Q84" s="466">
        <v>3200</v>
      </c>
      <c r="R84" s="480">
        <f t="shared" si="4"/>
        <v>0</v>
      </c>
      <c r="S84" t="s">
        <v>686</v>
      </c>
      <c r="T84" t="s">
        <v>685</v>
      </c>
      <c r="U84">
        <v>2260.7</v>
      </c>
      <c r="V84">
        <v>2.23259167086382</v>
      </c>
      <c r="W84" s="500">
        <f t="shared" si="5"/>
        <v>939.3</v>
      </c>
      <c r="Z84" t="s">
        <v>728</v>
      </c>
      <c r="AA84">
        <v>3200</v>
      </c>
    </row>
    <row r="85" ht="26.1" customHeight="1" spans="1:27">
      <c r="A85" s="501" t="s">
        <v>729</v>
      </c>
      <c r="B85" s="491">
        <v>2959</v>
      </c>
      <c r="C85" s="492"/>
      <c r="D85" s="492"/>
      <c r="E85" s="482">
        <f t="shared" si="3"/>
        <v>0</v>
      </c>
      <c r="F85" s="492">
        <v>2959</v>
      </c>
      <c r="G85" s="494"/>
      <c r="H85" s="494" t="s">
        <v>730</v>
      </c>
      <c r="I85" s="492">
        <v>1200.7</v>
      </c>
      <c r="J85" s="494" t="s">
        <v>729</v>
      </c>
      <c r="K85" s="494">
        <v>2959</v>
      </c>
      <c r="L85" s="494"/>
      <c r="M85" s="494" t="s">
        <v>730</v>
      </c>
      <c r="N85" s="494">
        <v>1200.7</v>
      </c>
      <c r="O85" s="494"/>
      <c r="P85" s="492"/>
      <c r="Q85" s="466">
        <v>2959</v>
      </c>
      <c r="R85" s="480">
        <f t="shared" si="4"/>
        <v>0</v>
      </c>
      <c r="T85" t="s">
        <v>730</v>
      </c>
      <c r="U85">
        <v>1200.7</v>
      </c>
      <c r="W85" s="500">
        <f t="shared" si="5"/>
        <v>1758.3</v>
      </c>
      <c r="Z85" t="s">
        <v>729</v>
      </c>
      <c r="AA85">
        <v>2959</v>
      </c>
    </row>
    <row r="86" ht="26.1" customHeight="1" spans="1:27">
      <c r="A86" s="501" t="s">
        <v>731</v>
      </c>
      <c r="B86" s="491">
        <v>1530.78</v>
      </c>
      <c r="C86" s="492"/>
      <c r="D86" s="492"/>
      <c r="E86" s="482">
        <f t="shared" si="3"/>
        <v>0</v>
      </c>
      <c r="F86" s="492">
        <v>1530.78</v>
      </c>
      <c r="G86" s="494"/>
      <c r="H86" s="494" t="s">
        <v>732</v>
      </c>
      <c r="I86" s="492">
        <v>1060</v>
      </c>
      <c r="J86" s="494" t="s">
        <v>731</v>
      </c>
      <c r="K86" s="494">
        <v>1530.78</v>
      </c>
      <c r="L86" s="494"/>
      <c r="M86" s="494" t="s">
        <v>732</v>
      </c>
      <c r="N86" s="494">
        <v>1060</v>
      </c>
      <c r="O86" s="494"/>
      <c r="P86" s="492"/>
      <c r="Q86" s="466">
        <v>1530.78</v>
      </c>
      <c r="R86" s="480">
        <f t="shared" si="4"/>
        <v>0</v>
      </c>
      <c r="T86" t="s">
        <v>732</v>
      </c>
      <c r="U86">
        <v>1060</v>
      </c>
      <c r="W86" s="500">
        <f t="shared" si="5"/>
        <v>470.78</v>
      </c>
      <c r="Z86" t="s">
        <v>731</v>
      </c>
      <c r="AA86">
        <v>1530.78</v>
      </c>
    </row>
    <row r="87" ht="26.1" customHeight="1" spans="1:27">
      <c r="A87" s="501" t="s">
        <v>733</v>
      </c>
      <c r="B87" s="491">
        <v>1411</v>
      </c>
      <c r="C87" s="492"/>
      <c r="D87" s="492"/>
      <c r="E87" s="482">
        <f t="shared" si="3"/>
        <v>0</v>
      </c>
      <c r="F87" s="492">
        <v>1411</v>
      </c>
      <c r="G87" s="494" t="s">
        <v>689</v>
      </c>
      <c r="H87" s="494" t="s">
        <v>687</v>
      </c>
      <c r="I87" s="492">
        <v>109514</v>
      </c>
      <c r="J87" s="494" t="s">
        <v>733</v>
      </c>
      <c r="K87" s="494">
        <v>1411</v>
      </c>
      <c r="L87" s="494" t="s">
        <v>689</v>
      </c>
      <c r="M87" s="494" t="s">
        <v>687</v>
      </c>
      <c r="N87" s="494">
        <v>109514</v>
      </c>
      <c r="O87" s="494"/>
      <c r="P87" s="492"/>
      <c r="Q87" s="466">
        <v>1411</v>
      </c>
      <c r="R87" s="480">
        <f t="shared" si="4"/>
        <v>0</v>
      </c>
      <c r="S87" t="s">
        <v>689</v>
      </c>
      <c r="T87" t="s">
        <v>687</v>
      </c>
      <c r="U87">
        <v>109364</v>
      </c>
      <c r="V87">
        <v>1.18538269356875</v>
      </c>
      <c r="W87" s="500">
        <f t="shared" si="5"/>
        <v>-107953</v>
      </c>
      <c r="Z87" t="s">
        <v>733</v>
      </c>
      <c r="AA87">
        <v>1411</v>
      </c>
    </row>
    <row r="88" ht="26.1" customHeight="1" spans="1:27">
      <c r="A88" s="501" t="s">
        <v>729</v>
      </c>
      <c r="B88" s="491">
        <v>846</v>
      </c>
      <c r="C88" s="492"/>
      <c r="D88" s="492"/>
      <c r="E88" s="482">
        <f t="shared" si="3"/>
        <v>0</v>
      </c>
      <c r="F88" s="492">
        <v>846</v>
      </c>
      <c r="G88" s="494"/>
      <c r="H88" s="494" t="s">
        <v>692</v>
      </c>
      <c r="I88" s="492">
        <v>83884</v>
      </c>
      <c r="J88" s="494" t="s">
        <v>729</v>
      </c>
      <c r="K88" s="494">
        <v>846</v>
      </c>
      <c r="L88" s="494"/>
      <c r="M88" s="494" t="s">
        <v>692</v>
      </c>
      <c r="N88" s="494">
        <v>83884</v>
      </c>
      <c r="O88" s="494"/>
      <c r="P88" s="492"/>
      <c r="Q88" s="466">
        <v>846</v>
      </c>
      <c r="R88" s="480">
        <f t="shared" si="4"/>
        <v>0</v>
      </c>
      <c r="T88" t="s">
        <v>692</v>
      </c>
      <c r="U88">
        <v>83884</v>
      </c>
      <c r="W88" s="500">
        <f t="shared" si="5"/>
        <v>-83038</v>
      </c>
      <c r="Z88" t="s">
        <v>734</v>
      </c>
      <c r="AA88">
        <v>846</v>
      </c>
    </row>
    <row r="89" ht="26.1" customHeight="1" spans="1:27">
      <c r="A89" s="501" t="s">
        <v>735</v>
      </c>
      <c r="B89" s="491">
        <v>779</v>
      </c>
      <c r="C89" s="492"/>
      <c r="D89" s="492"/>
      <c r="E89" s="482">
        <f t="shared" si="3"/>
        <v>0</v>
      </c>
      <c r="F89" s="492">
        <v>779</v>
      </c>
      <c r="G89" s="494"/>
      <c r="H89" s="494" t="s">
        <v>693</v>
      </c>
      <c r="I89" s="492">
        <v>10000</v>
      </c>
      <c r="J89" s="494" t="s">
        <v>735</v>
      </c>
      <c r="K89" s="494">
        <v>779</v>
      </c>
      <c r="L89" s="494"/>
      <c r="M89" s="494" t="s">
        <v>693</v>
      </c>
      <c r="N89" s="494">
        <v>10000</v>
      </c>
      <c r="O89" s="494"/>
      <c r="P89" s="492"/>
      <c r="Q89" s="466">
        <v>779</v>
      </c>
      <c r="R89" s="480">
        <f t="shared" si="4"/>
        <v>0</v>
      </c>
      <c r="T89" t="s">
        <v>693</v>
      </c>
      <c r="U89">
        <v>10000</v>
      </c>
      <c r="W89" s="500">
        <f t="shared" si="5"/>
        <v>-9221</v>
      </c>
      <c r="Z89" t="s">
        <v>735</v>
      </c>
      <c r="AA89">
        <v>779</v>
      </c>
    </row>
    <row r="90" ht="26.1" customHeight="1" spans="1:27">
      <c r="A90" s="501" t="s">
        <v>736</v>
      </c>
      <c r="B90" s="491">
        <v>360</v>
      </c>
      <c r="C90" s="492"/>
      <c r="D90" s="492"/>
      <c r="E90" s="482">
        <f t="shared" si="3"/>
        <v>0</v>
      </c>
      <c r="F90" s="492">
        <v>360</v>
      </c>
      <c r="G90" s="494"/>
      <c r="H90" s="494" t="s">
        <v>737</v>
      </c>
      <c r="I90" s="492">
        <v>5000</v>
      </c>
      <c r="J90" s="494" t="s">
        <v>736</v>
      </c>
      <c r="K90" s="494">
        <v>360</v>
      </c>
      <c r="L90" s="494"/>
      <c r="M90" s="494" t="s">
        <v>737</v>
      </c>
      <c r="N90" s="494">
        <v>5000</v>
      </c>
      <c r="O90" s="494"/>
      <c r="P90" s="492"/>
      <c r="Q90" s="466">
        <v>360</v>
      </c>
      <c r="R90" s="480">
        <f t="shared" si="4"/>
        <v>0</v>
      </c>
      <c r="T90" t="s">
        <v>737</v>
      </c>
      <c r="U90">
        <v>5000</v>
      </c>
      <c r="W90" s="500">
        <f t="shared" si="5"/>
        <v>-4640</v>
      </c>
      <c r="Z90" t="s">
        <v>736</v>
      </c>
      <c r="AA90">
        <v>360</v>
      </c>
    </row>
    <row r="91" ht="26.1" customHeight="1" spans="1:27">
      <c r="A91" s="501" t="s">
        <v>738</v>
      </c>
      <c r="B91" s="491">
        <v>186.438</v>
      </c>
      <c r="C91" s="492"/>
      <c r="D91" s="492"/>
      <c r="E91" s="482">
        <f t="shared" si="3"/>
        <v>0</v>
      </c>
      <c r="F91" s="492">
        <v>186.438</v>
      </c>
      <c r="G91" s="494"/>
      <c r="H91" s="494" t="s">
        <v>694</v>
      </c>
      <c r="I91" s="492">
        <v>4000</v>
      </c>
      <c r="J91" s="494" t="s">
        <v>738</v>
      </c>
      <c r="K91" s="494">
        <v>186.438</v>
      </c>
      <c r="L91" s="494"/>
      <c r="M91" s="494" t="s">
        <v>694</v>
      </c>
      <c r="N91" s="494">
        <v>4000</v>
      </c>
      <c r="O91" s="494"/>
      <c r="P91" s="492"/>
      <c r="Q91" s="466">
        <v>186.438</v>
      </c>
      <c r="R91" s="480">
        <f t="shared" si="4"/>
        <v>0</v>
      </c>
      <c r="T91" t="s">
        <v>694</v>
      </c>
      <c r="U91">
        <v>4000</v>
      </c>
      <c r="W91" s="500">
        <f t="shared" si="5"/>
        <v>-3813.562</v>
      </c>
      <c r="Z91" t="s">
        <v>738</v>
      </c>
      <c r="AA91">
        <v>186.438</v>
      </c>
    </row>
    <row r="92" ht="26.1" customHeight="1" spans="1:28">
      <c r="A92" s="502" t="s">
        <v>739</v>
      </c>
      <c r="B92" s="491" t="e">
        <f>表4!#REF!</f>
        <v>#REF!</v>
      </c>
      <c r="C92" s="492">
        <v>206</v>
      </c>
      <c r="D92" s="492"/>
      <c r="E92" s="482" t="e">
        <f t="shared" si="3"/>
        <v>#REF!</v>
      </c>
      <c r="F92" s="492">
        <v>609137</v>
      </c>
      <c r="G92" s="494"/>
      <c r="H92" s="494" t="s">
        <v>740</v>
      </c>
      <c r="I92" s="492">
        <v>2600</v>
      </c>
      <c r="J92" s="494" t="s">
        <v>739</v>
      </c>
      <c r="K92" s="494">
        <v>609147</v>
      </c>
      <c r="L92" s="494"/>
      <c r="M92" s="494" t="s">
        <v>740</v>
      </c>
      <c r="N92" s="494">
        <v>2600</v>
      </c>
      <c r="O92" s="494"/>
      <c r="P92" s="492"/>
      <c r="Q92" s="466">
        <v>797251</v>
      </c>
      <c r="R92" s="480" t="e">
        <f t="shared" si="4"/>
        <v>#REF!</v>
      </c>
      <c r="T92" t="s">
        <v>740</v>
      </c>
      <c r="U92">
        <v>2600</v>
      </c>
      <c r="W92" s="500" t="e">
        <f t="shared" si="5"/>
        <v>#REF!</v>
      </c>
      <c r="Y92" t="s">
        <v>741</v>
      </c>
      <c r="Z92" t="s">
        <v>739</v>
      </c>
      <c r="AA92">
        <v>797251</v>
      </c>
      <c r="AB92">
        <v>0.733956770023485</v>
      </c>
    </row>
    <row r="93" ht="26.1" customHeight="1" spans="1:27">
      <c r="A93" s="502" t="s">
        <v>645</v>
      </c>
      <c r="B93" s="491">
        <v>491431</v>
      </c>
      <c r="C93" s="492"/>
      <c r="D93" s="492"/>
      <c r="E93" s="482">
        <f t="shared" si="3"/>
        <v>0</v>
      </c>
      <c r="F93" s="492">
        <v>491431</v>
      </c>
      <c r="G93" s="494"/>
      <c r="H93" s="494" t="s">
        <v>742</v>
      </c>
      <c r="I93" s="492">
        <v>1600</v>
      </c>
      <c r="J93" s="494" t="s">
        <v>645</v>
      </c>
      <c r="K93" s="494">
        <v>491431</v>
      </c>
      <c r="L93" s="494"/>
      <c r="M93" s="494" t="s">
        <v>742</v>
      </c>
      <c r="N93" s="494">
        <v>1600</v>
      </c>
      <c r="O93" s="494"/>
      <c r="P93" s="492"/>
      <c r="Q93" s="466">
        <v>591431</v>
      </c>
      <c r="R93" s="480">
        <f t="shared" si="4"/>
        <v>-100000</v>
      </c>
      <c r="T93" t="s">
        <v>742</v>
      </c>
      <c r="U93">
        <v>1600</v>
      </c>
      <c r="W93" s="500">
        <f t="shared" si="5"/>
        <v>489831</v>
      </c>
      <c r="Z93" t="s">
        <v>646</v>
      </c>
      <c r="AA93">
        <v>591431</v>
      </c>
    </row>
    <row r="94" ht="26.1" customHeight="1" spans="1:27">
      <c r="A94" s="501" t="s">
        <v>652</v>
      </c>
      <c r="B94" s="491">
        <v>180040</v>
      </c>
      <c r="C94" s="492"/>
      <c r="D94" s="492"/>
      <c r="E94" s="482">
        <f t="shared" si="3"/>
        <v>0</v>
      </c>
      <c r="F94" s="492">
        <v>180040</v>
      </c>
      <c r="G94" s="494"/>
      <c r="H94" s="494" t="s">
        <v>743</v>
      </c>
      <c r="I94" s="492">
        <v>1520</v>
      </c>
      <c r="J94" s="494" t="s">
        <v>652</v>
      </c>
      <c r="K94" s="494">
        <v>180040</v>
      </c>
      <c r="L94" s="494"/>
      <c r="M94" s="494" t="s">
        <v>743</v>
      </c>
      <c r="N94" s="494">
        <v>1520</v>
      </c>
      <c r="O94" s="494"/>
      <c r="P94" s="492"/>
      <c r="Q94" s="466">
        <v>180040</v>
      </c>
      <c r="R94" s="480">
        <f t="shared" si="4"/>
        <v>0</v>
      </c>
      <c r="T94" t="s">
        <v>743</v>
      </c>
      <c r="U94">
        <v>1520</v>
      </c>
      <c r="W94" s="500">
        <f t="shared" si="5"/>
        <v>178520</v>
      </c>
      <c r="Z94" t="s">
        <v>652</v>
      </c>
      <c r="AA94">
        <v>180040</v>
      </c>
    </row>
    <row r="95" ht="26.1" customHeight="1" spans="1:27">
      <c r="A95" s="501" t="s">
        <v>744</v>
      </c>
      <c r="B95" s="491">
        <v>1625</v>
      </c>
      <c r="C95" s="492"/>
      <c r="D95" s="492"/>
      <c r="E95" s="482">
        <f t="shared" si="3"/>
        <v>0</v>
      </c>
      <c r="F95" s="492">
        <v>1625</v>
      </c>
      <c r="G95" s="494"/>
      <c r="H95" s="494" t="s">
        <v>745</v>
      </c>
      <c r="I95" s="492">
        <v>760</v>
      </c>
      <c r="J95" s="494" t="s">
        <v>744</v>
      </c>
      <c r="K95" s="494">
        <v>1625</v>
      </c>
      <c r="L95" s="494"/>
      <c r="M95" s="494" t="s">
        <v>745</v>
      </c>
      <c r="N95" s="494">
        <v>760</v>
      </c>
      <c r="O95" s="494"/>
      <c r="P95" s="492"/>
      <c r="Q95" s="466">
        <v>1625</v>
      </c>
      <c r="R95" s="480">
        <f t="shared" si="4"/>
        <v>0</v>
      </c>
      <c r="T95" t="s">
        <v>745</v>
      </c>
      <c r="U95">
        <v>760</v>
      </c>
      <c r="W95" s="500">
        <f t="shared" si="5"/>
        <v>865</v>
      </c>
      <c r="Z95" t="s">
        <v>744</v>
      </c>
      <c r="AA95">
        <v>1625</v>
      </c>
    </row>
    <row r="96" ht="26.1" customHeight="1" spans="1:27">
      <c r="A96" s="503" t="s">
        <v>746</v>
      </c>
      <c r="B96" s="497">
        <v>256</v>
      </c>
      <c r="C96" s="492"/>
      <c r="D96" s="492"/>
      <c r="E96" s="482">
        <f t="shared" si="3"/>
        <v>0</v>
      </c>
      <c r="F96" s="492">
        <v>256</v>
      </c>
      <c r="G96" s="494"/>
      <c r="H96" s="494" t="s">
        <v>747</v>
      </c>
      <c r="I96" s="492">
        <v>150</v>
      </c>
      <c r="J96" s="494" t="s">
        <v>746</v>
      </c>
      <c r="K96" s="494">
        <v>256</v>
      </c>
      <c r="L96" s="494"/>
      <c r="M96" s="494" t="s">
        <v>747</v>
      </c>
      <c r="N96" s="494">
        <v>150</v>
      </c>
      <c r="O96" s="494"/>
      <c r="P96" s="492"/>
      <c r="Q96" s="466">
        <v>256</v>
      </c>
      <c r="R96" s="480">
        <f t="shared" si="4"/>
        <v>0</v>
      </c>
      <c r="S96" t="s">
        <v>699</v>
      </c>
      <c r="T96" t="s">
        <v>697</v>
      </c>
      <c r="U96">
        <v>1500881.777945</v>
      </c>
      <c r="V96">
        <v>1.14091745057202</v>
      </c>
      <c r="W96" s="500">
        <f t="shared" si="5"/>
        <v>-1500625.777945</v>
      </c>
      <c r="Z96" t="s">
        <v>746</v>
      </c>
      <c r="AA96">
        <v>256</v>
      </c>
    </row>
    <row r="97" ht="26.1" customHeight="1" spans="1:27">
      <c r="A97" s="504" t="s">
        <v>748</v>
      </c>
      <c r="B97" s="499">
        <v>210</v>
      </c>
      <c r="C97" s="492"/>
      <c r="D97" s="492"/>
      <c r="E97" s="482">
        <f t="shared" si="3"/>
        <v>0</v>
      </c>
      <c r="F97" s="492">
        <v>210</v>
      </c>
      <c r="G97" s="494" t="s">
        <v>699</v>
      </c>
      <c r="H97" s="494" t="s">
        <v>697</v>
      </c>
      <c r="I97" s="492">
        <v>1387494.932945</v>
      </c>
      <c r="J97" s="494" t="s">
        <v>748</v>
      </c>
      <c r="K97" s="494">
        <v>210</v>
      </c>
      <c r="L97" s="494" t="s">
        <v>699</v>
      </c>
      <c r="M97" s="494" t="s">
        <v>697</v>
      </c>
      <c r="N97" s="494">
        <v>1387494.932945</v>
      </c>
      <c r="O97" s="494"/>
      <c r="P97" s="492"/>
      <c r="Q97" s="466">
        <v>210</v>
      </c>
      <c r="R97" s="480">
        <f t="shared" si="4"/>
        <v>0</v>
      </c>
      <c r="T97" t="s">
        <v>702</v>
      </c>
      <c r="U97">
        <v>474116.71</v>
      </c>
      <c r="W97" s="500">
        <f t="shared" si="5"/>
        <v>-473906.71</v>
      </c>
      <c r="Z97" t="s">
        <v>748</v>
      </c>
      <c r="AA97">
        <v>210</v>
      </c>
    </row>
    <row r="98" ht="26.1" customHeight="1" spans="1:27">
      <c r="A98" s="501" t="s">
        <v>749</v>
      </c>
      <c r="B98" s="491">
        <v>109</v>
      </c>
      <c r="C98" s="492"/>
      <c r="D98" s="492"/>
      <c r="E98" s="482">
        <f t="shared" si="3"/>
        <v>0</v>
      </c>
      <c r="F98" s="492">
        <v>109</v>
      </c>
      <c r="G98" s="494"/>
      <c r="H98" s="494" t="s">
        <v>702</v>
      </c>
      <c r="I98" s="492">
        <v>360729.71</v>
      </c>
      <c r="J98" s="494" t="s">
        <v>749</v>
      </c>
      <c r="K98" s="494">
        <v>109</v>
      </c>
      <c r="L98" s="494"/>
      <c r="M98" s="494" t="s">
        <v>702</v>
      </c>
      <c r="N98" s="494">
        <v>360729.71</v>
      </c>
      <c r="O98" s="494"/>
      <c r="P98" s="492"/>
      <c r="Q98" s="466">
        <v>109</v>
      </c>
      <c r="R98" s="480">
        <f t="shared" si="4"/>
        <v>0</v>
      </c>
      <c r="T98" t="s">
        <v>750</v>
      </c>
      <c r="U98">
        <v>300394.907045</v>
      </c>
      <c r="W98" s="500">
        <f t="shared" si="5"/>
        <v>-300285.907045</v>
      </c>
      <c r="Z98" t="s">
        <v>749</v>
      </c>
      <c r="AA98">
        <v>109</v>
      </c>
    </row>
    <row r="99" ht="26.1" customHeight="1" spans="1:28">
      <c r="A99" s="502" t="s">
        <v>751</v>
      </c>
      <c r="B99" s="491" t="e">
        <f>表4!#REF!</f>
        <v>#REF!</v>
      </c>
      <c r="C99" s="492">
        <v>207</v>
      </c>
      <c r="D99" s="492"/>
      <c r="E99" s="482" t="e">
        <f t="shared" si="3"/>
        <v>#REF!</v>
      </c>
      <c r="F99" s="492">
        <v>296404.72</v>
      </c>
      <c r="G99" s="494"/>
      <c r="H99" s="494" t="s">
        <v>750</v>
      </c>
      <c r="I99" s="492">
        <v>300394.907045</v>
      </c>
      <c r="J99" s="494" t="s">
        <v>751</v>
      </c>
      <c r="K99" s="494">
        <v>296404.72</v>
      </c>
      <c r="L99" s="494"/>
      <c r="M99" s="494" t="s">
        <v>750</v>
      </c>
      <c r="N99" s="494">
        <v>300394.907045</v>
      </c>
      <c r="O99" s="494"/>
      <c r="P99" s="492"/>
      <c r="Q99" s="466">
        <v>299530.04</v>
      </c>
      <c r="R99" s="480" t="e">
        <f t="shared" si="4"/>
        <v>#REF!</v>
      </c>
      <c r="T99" t="s">
        <v>752</v>
      </c>
      <c r="U99">
        <v>171183</v>
      </c>
      <c r="W99" s="500" t="e">
        <f t="shared" si="5"/>
        <v>#REF!</v>
      </c>
      <c r="Y99" t="s">
        <v>753</v>
      </c>
      <c r="Z99" t="s">
        <v>751</v>
      </c>
      <c r="AA99">
        <v>299530.04</v>
      </c>
      <c r="AB99">
        <v>1.5521799100282</v>
      </c>
    </row>
    <row r="100" ht="26.1" customHeight="1" spans="1:27">
      <c r="A100" s="502" t="s">
        <v>754</v>
      </c>
      <c r="B100" s="491">
        <v>115067</v>
      </c>
      <c r="C100" s="492"/>
      <c r="D100" s="492"/>
      <c r="E100" s="482">
        <f t="shared" si="3"/>
        <v>0</v>
      </c>
      <c r="F100" s="492">
        <v>115067</v>
      </c>
      <c r="G100" s="494"/>
      <c r="H100" s="494" t="s">
        <v>752</v>
      </c>
      <c r="I100" s="492">
        <v>171183</v>
      </c>
      <c r="J100" s="494" t="s">
        <v>754</v>
      </c>
      <c r="K100" s="494">
        <v>115067</v>
      </c>
      <c r="L100" s="494"/>
      <c r="M100" s="494" t="s">
        <v>752</v>
      </c>
      <c r="N100" s="494">
        <v>171183</v>
      </c>
      <c r="O100" s="494"/>
      <c r="P100" s="492"/>
      <c r="Q100" s="466">
        <v>115067</v>
      </c>
      <c r="R100" s="480">
        <f t="shared" si="4"/>
        <v>0</v>
      </c>
      <c r="T100" t="s">
        <v>755</v>
      </c>
      <c r="U100">
        <v>93459.51</v>
      </c>
      <c r="W100" s="500">
        <f t="shared" si="5"/>
        <v>21607.49</v>
      </c>
      <c r="Z100" t="s">
        <v>756</v>
      </c>
      <c r="AA100">
        <v>115067</v>
      </c>
    </row>
    <row r="101" ht="26.1" customHeight="1" spans="1:27">
      <c r="A101" s="501" t="s">
        <v>654</v>
      </c>
      <c r="B101" s="491">
        <v>75331.35</v>
      </c>
      <c r="C101" s="492"/>
      <c r="D101" s="492"/>
      <c r="E101" s="482">
        <f t="shared" si="3"/>
        <v>0</v>
      </c>
      <c r="F101" s="492">
        <v>75331.35</v>
      </c>
      <c r="G101" s="494"/>
      <c r="H101" s="494" t="s">
        <v>755</v>
      </c>
      <c r="I101" s="492">
        <v>93459.51</v>
      </c>
      <c r="J101" s="494" t="s">
        <v>654</v>
      </c>
      <c r="K101" s="494">
        <v>75331.35</v>
      </c>
      <c r="L101" s="494"/>
      <c r="M101" s="494" t="s">
        <v>755</v>
      </c>
      <c r="N101" s="494">
        <v>93459.51</v>
      </c>
      <c r="O101" s="494"/>
      <c r="P101" s="492"/>
      <c r="Q101" s="466">
        <v>75331.35</v>
      </c>
      <c r="R101" s="480">
        <f t="shared" si="4"/>
        <v>0</v>
      </c>
      <c r="T101" t="s">
        <v>703</v>
      </c>
      <c r="U101">
        <v>76910.981</v>
      </c>
      <c r="W101" s="500">
        <f t="shared" si="5"/>
        <v>-1579.63099999999</v>
      </c>
      <c r="Z101" t="s">
        <v>654</v>
      </c>
      <c r="AA101">
        <v>75331.35</v>
      </c>
    </row>
    <row r="102" ht="26.1" customHeight="1" spans="1:27">
      <c r="A102" s="501" t="s">
        <v>757</v>
      </c>
      <c r="B102" s="491">
        <v>60000</v>
      </c>
      <c r="C102" s="492"/>
      <c r="D102" s="492"/>
      <c r="E102" s="482">
        <f t="shared" si="3"/>
        <v>0</v>
      </c>
      <c r="F102" s="492">
        <v>60000</v>
      </c>
      <c r="G102" s="494"/>
      <c r="H102" s="494" t="s">
        <v>703</v>
      </c>
      <c r="I102" s="492">
        <v>76910.981</v>
      </c>
      <c r="J102" s="494" t="s">
        <v>757</v>
      </c>
      <c r="K102" s="494">
        <v>60000</v>
      </c>
      <c r="L102" s="494"/>
      <c r="M102" s="494" t="s">
        <v>703</v>
      </c>
      <c r="N102" s="494">
        <v>76910.981</v>
      </c>
      <c r="O102" s="494"/>
      <c r="P102" s="492"/>
      <c r="Q102" s="466">
        <v>60000</v>
      </c>
      <c r="R102" s="480">
        <f t="shared" si="4"/>
        <v>0</v>
      </c>
      <c r="T102" t="s">
        <v>758</v>
      </c>
      <c r="U102">
        <v>62240</v>
      </c>
      <c r="W102" s="500">
        <f t="shared" si="5"/>
        <v>-2240</v>
      </c>
      <c r="Z102" t="s">
        <v>757</v>
      </c>
      <c r="AA102">
        <v>60000</v>
      </c>
    </row>
    <row r="103" ht="26.1" customHeight="1" spans="1:27">
      <c r="A103" s="501" t="s">
        <v>759</v>
      </c>
      <c r="B103" s="491">
        <v>19200.15</v>
      </c>
      <c r="C103" s="492"/>
      <c r="D103" s="492"/>
      <c r="E103" s="482">
        <f t="shared" si="3"/>
        <v>0</v>
      </c>
      <c r="F103" s="492">
        <v>19200.15</v>
      </c>
      <c r="G103" s="494"/>
      <c r="H103" s="494" t="s">
        <v>758</v>
      </c>
      <c r="I103" s="492">
        <v>62240</v>
      </c>
      <c r="J103" s="494" t="s">
        <v>759</v>
      </c>
      <c r="K103" s="494">
        <v>19200.15</v>
      </c>
      <c r="L103" s="494"/>
      <c r="M103" s="494" t="s">
        <v>758</v>
      </c>
      <c r="N103" s="494">
        <v>62240</v>
      </c>
      <c r="O103" s="494"/>
      <c r="P103" s="492"/>
      <c r="Q103" s="466">
        <v>19200.15</v>
      </c>
      <c r="R103" s="480">
        <f t="shared" si="4"/>
        <v>0</v>
      </c>
      <c r="T103" t="s">
        <v>706</v>
      </c>
      <c r="U103">
        <v>37540.49</v>
      </c>
      <c r="W103" s="500">
        <f t="shared" si="5"/>
        <v>-18340.34</v>
      </c>
      <c r="Z103" t="s">
        <v>759</v>
      </c>
      <c r="AA103">
        <v>19200.15</v>
      </c>
    </row>
    <row r="104" ht="26.1" customHeight="1" spans="1:27">
      <c r="A104" s="501" t="s">
        <v>760</v>
      </c>
      <c r="B104" s="491">
        <v>9615</v>
      </c>
      <c r="C104" s="492"/>
      <c r="D104" s="492"/>
      <c r="E104" s="482">
        <f t="shared" si="3"/>
        <v>0</v>
      </c>
      <c r="F104" s="492">
        <v>9615</v>
      </c>
      <c r="G104" s="494"/>
      <c r="H104" s="494" t="s">
        <v>706</v>
      </c>
      <c r="I104" s="492">
        <v>37540.49</v>
      </c>
      <c r="J104" s="494" t="s">
        <v>760</v>
      </c>
      <c r="K104" s="494">
        <v>9615</v>
      </c>
      <c r="L104" s="494"/>
      <c r="M104" s="494" t="s">
        <v>706</v>
      </c>
      <c r="N104" s="494">
        <v>37540.49</v>
      </c>
      <c r="O104" s="494"/>
      <c r="P104" s="492"/>
      <c r="Q104" s="466">
        <v>9615</v>
      </c>
      <c r="R104" s="480">
        <f t="shared" si="4"/>
        <v>0</v>
      </c>
      <c r="T104" t="s">
        <v>761</v>
      </c>
      <c r="U104">
        <v>36000</v>
      </c>
      <c r="W104" s="500">
        <f t="shared" si="5"/>
        <v>-26385</v>
      </c>
      <c r="Z104" t="s">
        <v>760</v>
      </c>
      <c r="AA104">
        <v>9615</v>
      </c>
    </row>
    <row r="105" ht="26.1" customHeight="1" spans="1:27">
      <c r="A105" s="501" t="s">
        <v>762</v>
      </c>
      <c r="B105" s="491">
        <v>4093</v>
      </c>
      <c r="C105" s="492"/>
      <c r="D105" s="492"/>
      <c r="E105" s="482">
        <f t="shared" si="3"/>
        <v>0</v>
      </c>
      <c r="F105" s="492">
        <v>4093</v>
      </c>
      <c r="G105" s="494"/>
      <c r="H105" s="494" t="s">
        <v>761</v>
      </c>
      <c r="I105" s="492">
        <v>36000</v>
      </c>
      <c r="J105" s="494" t="s">
        <v>762</v>
      </c>
      <c r="K105" s="494">
        <v>4093</v>
      </c>
      <c r="L105" s="494"/>
      <c r="M105" s="494" t="s">
        <v>761</v>
      </c>
      <c r="N105" s="494">
        <v>36000</v>
      </c>
      <c r="O105" s="494"/>
      <c r="P105" s="492"/>
      <c r="Q105" s="466">
        <v>4093</v>
      </c>
      <c r="R105" s="480">
        <f t="shared" si="4"/>
        <v>0</v>
      </c>
      <c r="T105" t="s">
        <v>763</v>
      </c>
      <c r="U105">
        <v>31349.2712</v>
      </c>
      <c r="W105" s="500">
        <f t="shared" si="5"/>
        <v>-27256.2712</v>
      </c>
      <c r="Z105" t="s">
        <v>762</v>
      </c>
      <c r="AA105">
        <v>4093</v>
      </c>
    </row>
    <row r="106" ht="26.1" customHeight="1" spans="1:27">
      <c r="A106" s="501" t="s">
        <v>764</v>
      </c>
      <c r="B106" s="491">
        <v>2943</v>
      </c>
      <c r="C106" s="492"/>
      <c r="D106" s="492"/>
      <c r="E106" s="482">
        <f t="shared" si="3"/>
        <v>0</v>
      </c>
      <c r="F106" s="492">
        <v>2943</v>
      </c>
      <c r="G106" s="494"/>
      <c r="H106" s="494" t="s">
        <v>763</v>
      </c>
      <c r="I106" s="492">
        <v>32128.7688</v>
      </c>
      <c r="J106" s="494" t="s">
        <v>764</v>
      </c>
      <c r="K106" s="494">
        <v>2943</v>
      </c>
      <c r="L106" s="494"/>
      <c r="M106" s="494" t="s">
        <v>763</v>
      </c>
      <c r="N106" s="494">
        <v>32128.7688</v>
      </c>
      <c r="O106" s="494"/>
      <c r="P106" s="492"/>
      <c r="Q106" s="466">
        <v>2943</v>
      </c>
      <c r="R106" s="480">
        <f t="shared" si="4"/>
        <v>0</v>
      </c>
      <c r="T106" t="s">
        <v>662</v>
      </c>
      <c r="U106">
        <v>28605</v>
      </c>
      <c r="W106" s="500">
        <f t="shared" si="5"/>
        <v>-25662</v>
      </c>
      <c r="Z106" t="s">
        <v>764</v>
      </c>
      <c r="AA106">
        <v>2943</v>
      </c>
    </row>
    <row r="107" ht="26.1" customHeight="1" spans="1:27">
      <c r="A107" s="501" t="s">
        <v>765</v>
      </c>
      <c r="B107" s="491">
        <v>2020</v>
      </c>
      <c r="C107" s="492"/>
      <c r="D107" s="492"/>
      <c r="E107" s="482">
        <f t="shared" si="3"/>
        <v>0</v>
      </c>
      <c r="F107" s="492">
        <v>2020</v>
      </c>
      <c r="G107" s="494"/>
      <c r="H107" s="494" t="s">
        <v>662</v>
      </c>
      <c r="I107" s="492">
        <v>28605</v>
      </c>
      <c r="J107" s="494" t="s">
        <v>765</v>
      </c>
      <c r="K107" s="494">
        <v>2020</v>
      </c>
      <c r="L107" s="494"/>
      <c r="M107" s="494" t="s">
        <v>662</v>
      </c>
      <c r="N107" s="494">
        <v>28605</v>
      </c>
      <c r="O107" s="494"/>
      <c r="P107" s="492"/>
      <c r="Q107" s="466">
        <v>2020</v>
      </c>
      <c r="R107" s="480">
        <f t="shared" si="4"/>
        <v>0</v>
      </c>
      <c r="T107" t="s">
        <v>709</v>
      </c>
      <c r="U107">
        <v>23166.6</v>
      </c>
      <c r="W107" s="500">
        <f t="shared" si="5"/>
        <v>-21146.6</v>
      </c>
      <c r="Z107" t="s">
        <v>765</v>
      </c>
      <c r="AA107">
        <v>2020</v>
      </c>
    </row>
    <row r="108" ht="26.1" customHeight="1" spans="1:27">
      <c r="A108" s="501" t="s">
        <v>766</v>
      </c>
      <c r="B108" s="491">
        <v>1530</v>
      </c>
      <c r="C108" s="492"/>
      <c r="D108" s="492"/>
      <c r="E108" s="482">
        <f t="shared" si="3"/>
        <v>0</v>
      </c>
      <c r="F108" s="492">
        <v>1530</v>
      </c>
      <c r="G108" s="494"/>
      <c r="H108" s="494" t="s">
        <v>709</v>
      </c>
      <c r="I108" s="492">
        <v>23166.6</v>
      </c>
      <c r="J108" s="494" t="s">
        <v>766</v>
      </c>
      <c r="K108" s="494">
        <v>1530</v>
      </c>
      <c r="L108" s="494"/>
      <c r="M108" s="494" t="s">
        <v>709</v>
      </c>
      <c r="N108" s="494">
        <v>23166.6</v>
      </c>
      <c r="O108" s="494"/>
      <c r="P108" s="492"/>
      <c r="Q108" s="466">
        <v>1530</v>
      </c>
      <c r="R108" s="480">
        <f t="shared" si="4"/>
        <v>0</v>
      </c>
      <c r="T108" t="s">
        <v>710</v>
      </c>
      <c r="U108">
        <v>21528.012</v>
      </c>
      <c r="W108" s="500">
        <f t="shared" si="5"/>
        <v>-19998.012</v>
      </c>
      <c r="Z108" t="s">
        <v>767</v>
      </c>
      <c r="AA108">
        <v>1530</v>
      </c>
    </row>
    <row r="109" ht="26.1" customHeight="1" spans="1:27">
      <c r="A109" s="501" t="s">
        <v>768</v>
      </c>
      <c r="B109" s="491">
        <v>108</v>
      </c>
      <c r="C109" s="492"/>
      <c r="D109" s="492"/>
      <c r="E109" s="482">
        <f t="shared" si="3"/>
        <v>0</v>
      </c>
      <c r="F109" s="492">
        <v>108</v>
      </c>
      <c r="G109" s="494"/>
      <c r="H109" s="494" t="s">
        <v>710</v>
      </c>
      <c r="I109" s="492">
        <v>21528.012</v>
      </c>
      <c r="J109" s="494" t="s">
        <v>768</v>
      </c>
      <c r="K109" s="494">
        <v>108</v>
      </c>
      <c r="L109" s="494"/>
      <c r="M109" s="494" t="s">
        <v>710</v>
      </c>
      <c r="N109" s="494">
        <v>21528.012</v>
      </c>
      <c r="O109" s="494"/>
      <c r="P109" s="492"/>
      <c r="Q109" s="466">
        <v>108</v>
      </c>
      <c r="R109" s="480">
        <f t="shared" si="4"/>
        <v>0</v>
      </c>
      <c r="T109" t="s">
        <v>769</v>
      </c>
      <c r="U109">
        <v>21176</v>
      </c>
      <c r="W109" s="500">
        <f t="shared" si="5"/>
        <v>-21068</v>
      </c>
      <c r="Z109" t="s">
        <v>768</v>
      </c>
      <c r="AA109">
        <v>108</v>
      </c>
    </row>
    <row r="110" ht="26.1" customHeight="1" spans="1:28">
      <c r="A110" s="502" t="s">
        <v>770</v>
      </c>
      <c r="B110" s="491" t="e">
        <f>表4!#REF!</f>
        <v>#REF!</v>
      </c>
      <c r="C110" s="492">
        <v>208</v>
      </c>
      <c r="D110" s="492"/>
      <c r="E110" s="482" t="e">
        <f t="shared" si="3"/>
        <v>#REF!</v>
      </c>
      <c r="F110" s="492">
        <v>1176816.9</v>
      </c>
      <c r="G110" s="494"/>
      <c r="H110" s="494" t="s">
        <v>769</v>
      </c>
      <c r="I110" s="492">
        <v>21176</v>
      </c>
      <c r="J110" s="494" t="s">
        <v>770</v>
      </c>
      <c r="K110" s="494">
        <v>1176696.9</v>
      </c>
      <c r="L110" s="494"/>
      <c r="M110" s="494" t="s">
        <v>769</v>
      </c>
      <c r="N110" s="494">
        <v>21176</v>
      </c>
      <c r="O110" s="494"/>
      <c r="P110" s="492"/>
      <c r="Q110" s="466">
        <v>1060054.9</v>
      </c>
      <c r="R110" s="480" t="e">
        <f t="shared" si="4"/>
        <v>#REF!</v>
      </c>
      <c r="T110" t="s">
        <v>771</v>
      </c>
      <c r="U110">
        <v>15680</v>
      </c>
      <c r="W110" s="500" t="e">
        <f t="shared" si="5"/>
        <v>#REF!</v>
      </c>
      <c r="Y110" t="s">
        <v>772</v>
      </c>
      <c r="Z110" t="s">
        <v>770</v>
      </c>
      <c r="AA110">
        <v>1060054.9</v>
      </c>
      <c r="AB110">
        <v>0.980802534158866</v>
      </c>
    </row>
    <row r="111" ht="26.1" customHeight="1" spans="1:27">
      <c r="A111" s="502" t="s">
        <v>773</v>
      </c>
      <c r="B111" s="491">
        <v>508310</v>
      </c>
      <c r="C111" s="492"/>
      <c r="D111" s="492"/>
      <c r="E111" s="482">
        <f t="shared" si="3"/>
        <v>0</v>
      </c>
      <c r="F111" s="492">
        <v>508310</v>
      </c>
      <c r="G111" s="494"/>
      <c r="H111" s="494" t="s">
        <v>771</v>
      </c>
      <c r="I111" s="492">
        <v>15680</v>
      </c>
      <c r="J111" s="494" t="s">
        <v>773</v>
      </c>
      <c r="K111" s="494">
        <v>508310</v>
      </c>
      <c r="L111" s="494"/>
      <c r="M111" s="494" t="s">
        <v>771</v>
      </c>
      <c r="N111" s="494">
        <v>15680</v>
      </c>
      <c r="O111" s="494"/>
      <c r="P111" s="492"/>
      <c r="R111" s="480">
        <f t="shared" si="4"/>
        <v>508310</v>
      </c>
      <c r="T111" t="s">
        <v>774</v>
      </c>
      <c r="U111">
        <v>13520</v>
      </c>
      <c r="W111" s="500">
        <f t="shared" si="5"/>
        <v>494790</v>
      </c>
      <c r="Z111" t="s">
        <v>662</v>
      </c>
      <c r="AA111">
        <v>123550</v>
      </c>
    </row>
    <row r="112" ht="26.1" customHeight="1" spans="1:27">
      <c r="A112" s="501" t="s">
        <v>662</v>
      </c>
      <c r="B112" s="491">
        <v>123550</v>
      </c>
      <c r="C112" s="492"/>
      <c r="D112" s="492"/>
      <c r="E112" s="482">
        <f t="shared" si="3"/>
        <v>0</v>
      </c>
      <c r="F112" s="492">
        <v>123550</v>
      </c>
      <c r="G112" s="494"/>
      <c r="H112" s="494" t="s">
        <v>774</v>
      </c>
      <c r="I112" s="492">
        <v>13520</v>
      </c>
      <c r="J112" s="494" t="s">
        <v>662</v>
      </c>
      <c r="K112" s="494">
        <v>123550</v>
      </c>
      <c r="L112" s="494"/>
      <c r="M112" s="494" t="s">
        <v>774</v>
      </c>
      <c r="N112" s="494">
        <v>13520</v>
      </c>
      <c r="O112" s="494"/>
      <c r="P112" s="492"/>
      <c r="Q112" s="466">
        <v>123550</v>
      </c>
      <c r="R112" s="480">
        <f t="shared" si="4"/>
        <v>0</v>
      </c>
      <c r="T112" t="s">
        <v>775</v>
      </c>
      <c r="U112">
        <v>12800</v>
      </c>
      <c r="W112" s="500">
        <f t="shared" si="5"/>
        <v>110750</v>
      </c>
      <c r="Z112" t="s">
        <v>662</v>
      </c>
      <c r="AA112">
        <v>123550</v>
      </c>
    </row>
    <row r="113" ht="26.1" customHeight="1" spans="1:27">
      <c r="A113" s="501" t="s">
        <v>776</v>
      </c>
      <c r="B113" s="491">
        <v>104751</v>
      </c>
      <c r="C113" s="492"/>
      <c r="D113" s="492"/>
      <c r="E113" s="482">
        <f t="shared" si="3"/>
        <v>0</v>
      </c>
      <c r="F113" s="492">
        <v>104751</v>
      </c>
      <c r="G113" s="494"/>
      <c r="H113" s="494" t="s">
        <v>775</v>
      </c>
      <c r="I113" s="492">
        <v>12800</v>
      </c>
      <c r="J113" s="494" t="s">
        <v>776</v>
      </c>
      <c r="K113" s="494">
        <v>104751</v>
      </c>
      <c r="L113" s="494"/>
      <c r="M113" s="494" t="s">
        <v>775</v>
      </c>
      <c r="N113" s="494">
        <v>12800</v>
      </c>
      <c r="O113" s="494"/>
      <c r="P113" s="492"/>
      <c r="Q113" s="466">
        <v>104751</v>
      </c>
      <c r="R113" s="480">
        <f t="shared" si="4"/>
        <v>0</v>
      </c>
      <c r="T113" t="s">
        <v>719</v>
      </c>
      <c r="U113">
        <v>11640</v>
      </c>
      <c r="W113" s="500">
        <f t="shared" si="5"/>
        <v>93111</v>
      </c>
      <c r="Z113" t="s">
        <v>776</v>
      </c>
      <c r="AA113">
        <v>104751</v>
      </c>
    </row>
    <row r="114" ht="26.1" customHeight="1" spans="1:27">
      <c r="A114" s="501" t="s">
        <v>777</v>
      </c>
      <c r="B114" s="491">
        <v>91293.75</v>
      </c>
      <c r="C114" s="492"/>
      <c r="D114" s="492"/>
      <c r="E114" s="482">
        <f t="shared" si="3"/>
        <v>0</v>
      </c>
      <c r="F114" s="492">
        <v>91293.75</v>
      </c>
      <c r="G114" s="494"/>
      <c r="H114" s="494" t="s">
        <v>719</v>
      </c>
      <c r="I114" s="492">
        <v>11640</v>
      </c>
      <c r="J114" s="494" t="s">
        <v>777</v>
      </c>
      <c r="K114" s="494">
        <v>91293.75</v>
      </c>
      <c r="L114" s="494"/>
      <c r="M114" s="494" t="s">
        <v>719</v>
      </c>
      <c r="N114" s="494">
        <v>11640</v>
      </c>
      <c r="O114" s="494"/>
      <c r="P114" s="492"/>
      <c r="Q114" s="466">
        <v>91293.75</v>
      </c>
      <c r="R114" s="480">
        <f t="shared" si="4"/>
        <v>0</v>
      </c>
      <c r="T114" t="s">
        <v>778</v>
      </c>
      <c r="U114">
        <v>11582</v>
      </c>
      <c r="W114" s="500">
        <f t="shared" si="5"/>
        <v>79711.75</v>
      </c>
      <c r="Z114" t="s">
        <v>777</v>
      </c>
      <c r="AA114">
        <v>91293.75</v>
      </c>
    </row>
    <row r="115" ht="26.1" customHeight="1" spans="1:27">
      <c r="A115" s="501" t="s">
        <v>653</v>
      </c>
      <c r="B115" s="491">
        <v>82545</v>
      </c>
      <c r="C115" s="492"/>
      <c r="D115" s="492"/>
      <c r="E115" s="482">
        <f t="shared" si="3"/>
        <v>0</v>
      </c>
      <c r="F115" s="492">
        <v>82545</v>
      </c>
      <c r="G115" s="494"/>
      <c r="H115" s="494" t="s">
        <v>778</v>
      </c>
      <c r="I115" s="492">
        <v>11582</v>
      </c>
      <c r="J115" s="494" t="s">
        <v>653</v>
      </c>
      <c r="K115" s="494">
        <v>82545</v>
      </c>
      <c r="L115" s="494"/>
      <c r="M115" s="494" t="s">
        <v>778</v>
      </c>
      <c r="N115" s="494">
        <v>11582</v>
      </c>
      <c r="O115" s="494"/>
      <c r="P115" s="492"/>
      <c r="Q115" s="466">
        <v>82545</v>
      </c>
      <c r="R115" s="480">
        <f t="shared" si="4"/>
        <v>0</v>
      </c>
      <c r="T115" t="s">
        <v>722</v>
      </c>
      <c r="U115">
        <v>11331</v>
      </c>
      <c r="W115" s="500">
        <f t="shared" si="5"/>
        <v>71214</v>
      </c>
      <c r="Z115" t="s">
        <v>653</v>
      </c>
      <c r="AA115">
        <v>82545</v>
      </c>
    </row>
    <row r="116" ht="26.1" customHeight="1" spans="1:27">
      <c r="A116" s="501" t="s">
        <v>779</v>
      </c>
      <c r="B116" s="491">
        <v>77944</v>
      </c>
      <c r="C116" s="492"/>
      <c r="D116" s="492"/>
      <c r="E116" s="482">
        <f t="shared" si="3"/>
        <v>0</v>
      </c>
      <c r="F116" s="492">
        <v>77944</v>
      </c>
      <c r="G116" s="494"/>
      <c r="H116" s="494" t="s">
        <v>722</v>
      </c>
      <c r="I116" s="492">
        <v>11331</v>
      </c>
      <c r="J116" s="494" t="s">
        <v>779</v>
      </c>
      <c r="K116" s="494">
        <v>77944</v>
      </c>
      <c r="L116" s="494"/>
      <c r="M116" s="494" t="s">
        <v>722</v>
      </c>
      <c r="N116" s="494">
        <v>11331</v>
      </c>
      <c r="O116" s="494"/>
      <c r="P116" s="492"/>
      <c r="Q116" s="466">
        <v>77944</v>
      </c>
      <c r="R116" s="480">
        <f t="shared" si="4"/>
        <v>0</v>
      </c>
      <c r="T116" t="s">
        <v>780</v>
      </c>
      <c r="U116">
        <v>8773.7107</v>
      </c>
      <c r="W116" s="500">
        <f t="shared" si="5"/>
        <v>69170.2893</v>
      </c>
      <c r="Z116" t="s">
        <v>779</v>
      </c>
      <c r="AA116">
        <v>77944</v>
      </c>
    </row>
    <row r="117" ht="26.1" customHeight="1" spans="1:27">
      <c r="A117" s="501" t="s">
        <v>781</v>
      </c>
      <c r="B117" s="491">
        <v>22690</v>
      </c>
      <c r="C117" s="492"/>
      <c r="D117" s="492"/>
      <c r="E117" s="482">
        <f t="shared" si="3"/>
        <v>0</v>
      </c>
      <c r="F117" s="492">
        <v>22690</v>
      </c>
      <c r="G117" s="494"/>
      <c r="H117" s="494" t="s">
        <v>780</v>
      </c>
      <c r="I117" s="492">
        <v>8773.7107</v>
      </c>
      <c r="J117" s="494" t="s">
        <v>781</v>
      </c>
      <c r="K117" s="494">
        <v>22690</v>
      </c>
      <c r="L117" s="494"/>
      <c r="M117" s="494" t="s">
        <v>780</v>
      </c>
      <c r="N117" s="494">
        <v>8773.7107</v>
      </c>
      <c r="O117" s="494"/>
      <c r="P117" s="492"/>
      <c r="Q117" s="466">
        <v>22690</v>
      </c>
      <c r="R117" s="480">
        <f t="shared" si="4"/>
        <v>0</v>
      </c>
      <c r="T117" t="s">
        <v>782</v>
      </c>
      <c r="U117">
        <v>6878</v>
      </c>
      <c r="W117" s="500">
        <f t="shared" si="5"/>
        <v>15812</v>
      </c>
      <c r="Z117" t="s">
        <v>781</v>
      </c>
      <c r="AA117">
        <v>22690</v>
      </c>
    </row>
    <row r="118" ht="26.1" customHeight="1" spans="1:27">
      <c r="A118" s="501" t="s">
        <v>783</v>
      </c>
      <c r="B118" s="491">
        <v>4183</v>
      </c>
      <c r="C118" s="492"/>
      <c r="D118" s="492"/>
      <c r="E118" s="482">
        <f t="shared" si="3"/>
        <v>0</v>
      </c>
      <c r="F118" s="492">
        <v>4183</v>
      </c>
      <c r="G118" s="494"/>
      <c r="H118" s="494" t="s">
        <v>782</v>
      </c>
      <c r="I118" s="492">
        <v>6878</v>
      </c>
      <c r="J118" s="494" t="s">
        <v>783</v>
      </c>
      <c r="K118" s="494">
        <v>4183</v>
      </c>
      <c r="L118" s="494"/>
      <c r="M118" s="494" t="s">
        <v>782</v>
      </c>
      <c r="N118" s="494">
        <v>6878</v>
      </c>
      <c r="O118" s="494"/>
      <c r="P118" s="492"/>
      <c r="Q118" s="466">
        <v>4183</v>
      </c>
      <c r="R118" s="480">
        <f t="shared" si="4"/>
        <v>0</v>
      </c>
      <c r="T118" t="s">
        <v>727</v>
      </c>
      <c r="U118">
        <v>5425.368</v>
      </c>
      <c r="W118" s="500">
        <f t="shared" si="5"/>
        <v>-1242.368</v>
      </c>
      <c r="Z118" t="s">
        <v>783</v>
      </c>
      <c r="AA118">
        <v>4183</v>
      </c>
    </row>
    <row r="119" ht="26.1" customHeight="1" spans="1:27">
      <c r="A119" s="503" t="s">
        <v>784</v>
      </c>
      <c r="B119" s="497">
        <v>3872</v>
      </c>
      <c r="C119" s="492"/>
      <c r="D119" s="492"/>
      <c r="E119" s="482">
        <f t="shared" si="3"/>
        <v>0</v>
      </c>
      <c r="F119" s="492">
        <v>3872</v>
      </c>
      <c r="G119" s="494"/>
      <c r="H119" s="494" t="s">
        <v>727</v>
      </c>
      <c r="I119" s="492">
        <v>5425.368</v>
      </c>
      <c r="J119" s="494" t="s">
        <v>784</v>
      </c>
      <c r="K119" s="494">
        <v>3872</v>
      </c>
      <c r="L119" s="494"/>
      <c r="M119" s="494" t="s">
        <v>727</v>
      </c>
      <c r="N119" s="494">
        <v>5425.368</v>
      </c>
      <c r="O119" s="494"/>
      <c r="P119" s="492"/>
      <c r="Q119" s="466">
        <v>3872</v>
      </c>
      <c r="R119" s="480">
        <f t="shared" si="4"/>
        <v>0</v>
      </c>
      <c r="T119" t="s">
        <v>724</v>
      </c>
      <c r="U119">
        <v>4736</v>
      </c>
      <c r="W119" s="500">
        <f t="shared" si="5"/>
        <v>-864</v>
      </c>
      <c r="Z119" t="s">
        <v>784</v>
      </c>
      <c r="AA119">
        <v>3872</v>
      </c>
    </row>
    <row r="120" ht="26.1" customHeight="1" spans="1:27">
      <c r="A120" s="501" t="s">
        <v>785</v>
      </c>
      <c r="B120" s="491">
        <v>2052.9</v>
      </c>
      <c r="C120" s="492"/>
      <c r="D120" s="492"/>
      <c r="E120" s="482">
        <f t="shared" si="3"/>
        <v>0</v>
      </c>
      <c r="F120" s="492">
        <v>2052.9</v>
      </c>
      <c r="G120" s="494"/>
      <c r="H120" s="494" t="s">
        <v>724</v>
      </c>
      <c r="I120" s="492">
        <v>4736</v>
      </c>
      <c r="J120" s="494" t="s">
        <v>785</v>
      </c>
      <c r="K120" s="494">
        <v>2052.9</v>
      </c>
      <c r="L120" s="494"/>
      <c r="M120" s="494" t="s">
        <v>724</v>
      </c>
      <c r="N120" s="494">
        <v>4736</v>
      </c>
      <c r="O120" s="494"/>
      <c r="P120" s="492"/>
      <c r="Q120" s="466">
        <v>2052.9</v>
      </c>
      <c r="R120" s="480">
        <f t="shared" si="4"/>
        <v>0</v>
      </c>
      <c r="T120" t="s">
        <v>726</v>
      </c>
      <c r="U120">
        <v>4100</v>
      </c>
      <c r="W120" s="500">
        <f t="shared" si="5"/>
        <v>-2047.1</v>
      </c>
      <c r="Z120" t="s">
        <v>785</v>
      </c>
      <c r="AA120">
        <v>2052.9</v>
      </c>
    </row>
    <row r="121" ht="26.1" customHeight="1" spans="1:27">
      <c r="A121" s="501" t="s">
        <v>786</v>
      </c>
      <c r="B121" s="491">
        <v>1450</v>
      </c>
      <c r="C121" s="492"/>
      <c r="D121" s="492"/>
      <c r="E121" s="482">
        <f t="shared" si="3"/>
        <v>0</v>
      </c>
      <c r="F121" s="492">
        <v>1450</v>
      </c>
      <c r="G121" s="494"/>
      <c r="H121" s="494" t="s">
        <v>726</v>
      </c>
      <c r="I121" s="492">
        <v>4100</v>
      </c>
      <c r="J121" s="494" t="s">
        <v>786</v>
      </c>
      <c r="K121" s="494">
        <v>1450</v>
      </c>
      <c r="L121" s="494"/>
      <c r="M121" s="494" t="s">
        <v>726</v>
      </c>
      <c r="N121" s="494">
        <v>4100</v>
      </c>
      <c r="O121" s="494"/>
      <c r="P121" s="492"/>
      <c r="Q121" s="466">
        <v>1450</v>
      </c>
      <c r="R121" s="480">
        <f t="shared" si="4"/>
        <v>0</v>
      </c>
      <c r="T121" t="s">
        <v>728</v>
      </c>
      <c r="U121">
        <v>3200</v>
      </c>
      <c r="W121" s="500">
        <f t="shared" si="5"/>
        <v>-1750</v>
      </c>
      <c r="Z121" t="s">
        <v>786</v>
      </c>
      <c r="AA121">
        <v>1450</v>
      </c>
    </row>
    <row r="122" ht="26.1" customHeight="1" spans="1:27">
      <c r="A122" s="501" t="s">
        <v>787</v>
      </c>
      <c r="B122" s="491">
        <v>439.75</v>
      </c>
      <c r="C122" s="492"/>
      <c r="D122" s="492"/>
      <c r="E122" s="482">
        <f t="shared" si="3"/>
        <v>0</v>
      </c>
      <c r="F122" s="492">
        <v>439.75</v>
      </c>
      <c r="G122" s="494"/>
      <c r="H122" s="494" t="s">
        <v>728</v>
      </c>
      <c r="I122" s="492">
        <v>3200</v>
      </c>
      <c r="J122" s="494" t="s">
        <v>787</v>
      </c>
      <c r="K122" s="494">
        <v>439.75</v>
      </c>
      <c r="L122" s="494"/>
      <c r="M122" s="494" t="s">
        <v>728</v>
      </c>
      <c r="N122" s="494">
        <v>3200</v>
      </c>
      <c r="O122" s="494"/>
      <c r="P122" s="492"/>
      <c r="Q122" s="466">
        <v>439.75</v>
      </c>
      <c r="R122" s="480">
        <f t="shared" si="4"/>
        <v>0</v>
      </c>
      <c r="T122" t="s">
        <v>788</v>
      </c>
      <c r="U122">
        <v>2959</v>
      </c>
      <c r="W122" s="500">
        <f t="shared" si="5"/>
        <v>-2519.25</v>
      </c>
      <c r="Z122" t="s">
        <v>787</v>
      </c>
      <c r="AA122">
        <v>439.75</v>
      </c>
    </row>
    <row r="123" ht="26.1" customHeight="1" spans="1:27">
      <c r="A123" s="501" t="s">
        <v>789</v>
      </c>
      <c r="B123" s="491">
        <v>396</v>
      </c>
      <c r="C123" s="492"/>
      <c r="D123" s="492"/>
      <c r="E123" s="482">
        <f t="shared" si="3"/>
        <v>0</v>
      </c>
      <c r="F123" s="492">
        <v>396</v>
      </c>
      <c r="G123" s="494"/>
      <c r="H123" s="494" t="s">
        <v>788</v>
      </c>
      <c r="I123" s="492">
        <v>2959</v>
      </c>
      <c r="J123" s="494" t="s">
        <v>789</v>
      </c>
      <c r="K123" s="494">
        <v>396</v>
      </c>
      <c r="L123" s="494"/>
      <c r="M123" s="494" t="s">
        <v>788</v>
      </c>
      <c r="N123" s="494">
        <v>2959</v>
      </c>
      <c r="O123" s="494"/>
      <c r="P123" s="492"/>
      <c r="Q123" s="466">
        <v>396</v>
      </c>
      <c r="R123" s="480">
        <f t="shared" si="4"/>
        <v>0</v>
      </c>
      <c r="T123" t="s">
        <v>790</v>
      </c>
      <c r="U123">
        <v>2327</v>
      </c>
      <c r="W123" s="500">
        <f t="shared" si="5"/>
        <v>-1931</v>
      </c>
      <c r="Z123" t="s">
        <v>789</v>
      </c>
      <c r="AA123">
        <v>396</v>
      </c>
    </row>
    <row r="124" ht="26.1" customHeight="1" spans="1:27">
      <c r="A124" s="501" t="s">
        <v>791</v>
      </c>
      <c r="B124" s="491">
        <v>366</v>
      </c>
      <c r="C124" s="492"/>
      <c r="D124" s="492"/>
      <c r="E124" s="482">
        <f t="shared" si="3"/>
        <v>0</v>
      </c>
      <c r="F124" s="492">
        <v>366</v>
      </c>
      <c r="G124" s="494"/>
      <c r="H124" s="494" t="s">
        <v>790</v>
      </c>
      <c r="I124" s="492">
        <v>2327</v>
      </c>
      <c r="J124" s="494" t="s">
        <v>791</v>
      </c>
      <c r="K124" s="494">
        <v>366</v>
      </c>
      <c r="L124" s="494"/>
      <c r="M124" s="494" t="s">
        <v>790</v>
      </c>
      <c r="N124" s="494">
        <v>2327</v>
      </c>
      <c r="O124" s="494"/>
      <c r="P124" s="492"/>
      <c r="Q124" s="466">
        <v>366</v>
      </c>
      <c r="R124" s="480">
        <f t="shared" si="4"/>
        <v>0</v>
      </c>
      <c r="T124" t="s">
        <v>792</v>
      </c>
      <c r="U124">
        <v>1600</v>
      </c>
      <c r="W124" s="500">
        <f t="shared" si="5"/>
        <v>-1234</v>
      </c>
      <c r="Z124" t="s">
        <v>791</v>
      </c>
      <c r="AA124">
        <v>366</v>
      </c>
    </row>
    <row r="125" ht="26.1" customHeight="1" spans="1:27">
      <c r="A125" s="501" t="s">
        <v>793</v>
      </c>
      <c r="B125" s="491">
        <v>200</v>
      </c>
      <c r="C125" s="492"/>
      <c r="D125" s="492"/>
      <c r="E125" s="482">
        <f t="shared" si="3"/>
        <v>0</v>
      </c>
      <c r="F125" s="492">
        <v>200</v>
      </c>
      <c r="G125" s="494"/>
      <c r="H125" s="494" t="s">
        <v>792</v>
      </c>
      <c r="I125" s="492">
        <v>1600</v>
      </c>
      <c r="J125" s="494" t="s">
        <v>793</v>
      </c>
      <c r="K125" s="494">
        <v>200</v>
      </c>
      <c r="L125" s="494"/>
      <c r="M125" s="494" t="s">
        <v>792</v>
      </c>
      <c r="N125" s="494">
        <v>1600</v>
      </c>
      <c r="O125" s="494"/>
      <c r="P125" s="492"/>
      <c r="Q125" s="466">
        <v>200</v>
      </c>
      <c r="R125" s="480">
        <f t="shared" si="4"/>
        <v>0</v>
      </c>
      <c r="T125" t="s">
        <v>794</v>
      </c>
      <c r="U125">
        <v>1546</v>
      </c>
      <c r="W125" s="500">
        <f t="shared" si="5"/>
        <v>-1346</v>
      </c>
      <c r="Z125" t="s">
        <v>793</v>
      </c>
      <c r="AA125">
        <v>200</v>
      </c>
    </row>
    <row r="126" ht="26.1" customHeight="1" spans="1:27">
      <c r="A126" s="501" t="s">
        <v>795</v>
      </c>
      <c r="B126" s="491">
        <v>132</v>
      </c>
      <c r="C126" s="492"/>
      <c r="D126" s="492"/>
      <c r="E126" s="482">
        <f t="shared" si="3"/>
        <v>0</v>
      </c>
      <c r="F126" s="492">
        <v>132</v>
      </c>
      <c r="G126" s="494"/>
      <c r="H126" s="494" t="s">
        <v>796</v>
      </c>
      <c r="I126" s="492">
        <v>1530.78</v>
      </c>
      <c r="J126" s="494" t="s">
        <v>795</v>
      </c>
      <c r="K126" s="494">
        <v>132</v>
      </c>
      <c r="L126" s="494"/>
      <c r="M126" s="494" t="s">
        <v>796</v>
      </c>
      <c r="N126" s="494">
        <v>1530.78</v>
      </c>
      <c r="O126" s="494"/>
      <c r="P126" s="492"/>
      <c r="Q126" s="466">
        <v>132</v>
      </c>
      <c r="R126" s="480">
        <f t="shared" si="4"/>
        <v>0</v>
      </c>
      <c r="T126" t="s">
        <v>796</v>
      </c>
      <c r="U126">
        <v>1530.78</v>
      </c>
      <c r="W126" s="500">
        <f t="shared" si="5"/>
        <v>-1398.78</v>
      </c>
      <c r="Z126" t="s">
        <v>795</v>
      </c>
      <c r="AA126">
        <v>132</v>
      </c>
    </row>
    <row r="127" ht="26.1" customHeight="1" spans="1:28">
      <c r="A127" s="502" t="s">
        <v>797</v>
      </c>
      <c r="B127" s="491" t="e">
        <f>表4!#REF!</f>
        <v>#REF!</v>
      </c>
      <c r="C127" s="492">
        <v>210</v>
      </c>
      <c r="D127" s="492"/>
      <c r="E127" s="482" t="e">
        <f t="shared" si="3"/>
        <v>#REF!</v>
      </c>
      <c r="F127" s="492">
        <v>1618643.7</v>
      </c>
      <c r="G127" s="494"/>
      <c r="H127" s="494" t="s">
        <v>798</v>
      </c>
      <c r="I127" s="492">
        <v>1411</v>
      </c>
      <c r="J127" s="494" t="s">
        <v>797</v>
      </c>
      <c r="K127" s="494">
        <v>1623450.41</v>
      </c>
      <c r="L127" s="494"/>
      <c r="M127" s="494" t="s">
        <v>798</v>
      </c>
      <c r="N127" s="494">
        <v>1411</v>
      </c>
      <c r="O127" s="494"/>
      <c r="P127" s="492"/>
      <c r="Q127" s="466">
        <v>1838867.94</v>
      </c>
      <c r="R127" s="480" t="e">
        <f t="shared" si="4"/>
        <v>#REF!</v>
      </c>
      <c r="T127" t="s">
        <v>798</v>
      </c>
      <c r="U127">
        <v>1411</v>
      </c>
      <c r="W127" s="500" t="e">
        <f t="shared" si="5"/>
        <v>#REF!</v>
      </c>
      <c r="Y127" t="s">
        <v>799</v>
      </c>
      <c r="Z127" t="s">
        <v>797</v>
      </c>
      <c r="AA127">
        <v>1838867.94</v>
      </c>
      <c r="AB127">
        <v>1.26465722982599</v>
      </c>
    </row>
    <row r="128" ht="26.1" customHeight="1" spans="1:27">
      <c r="A128" s="502" t="s">
        <v>800</v>
      </c>
      <c r="B128" s="491">
        <v>773114.63</v>
      </c>
      <c r="C128" s="492"/>
      <c r="D128" s="492"/>
      <c r="E128" s="482">
        <f t="shared" si="3"/>
        <v>0</v>
      </c>
      <c r="F128" s="492">
        <v>773114.63</v>
      </c>
      <c r="G128" s="494"/>
      <c r="H128" s="494" t="s">
        <v>801</v>
      </c>
      <c r="I128" s="492">
        <v>846</v>
      </c>
      <c r="J128" s="494" t="s">
        <v>800</v>
      </c>
      <c r="K128" s="494">
        <v>773114.63</v>
      </c>
      <c r="L128" s="494"/>
      <c r="M128" s="494" t="s">
        <v>801</v>
      </c>
      <c r="N128" s="494">
        <v>846</v>
      </c>
      <c r="O128" s="494"/>
      <c r="P128" s="492"/>
      <c r="Q128" s="466">
        <v>773114.63</v>
      </c>
      <c r="R128" s="480">
        <f t="shared" si="4"/>
        <v>0</v>
      </c>
      <c r="T128" t="s">
        <v>801</v>
      </c>
      <c r="U128">
        <v>846</v>
      </c>
      <c r="W128" s="500">
        <f t="shared" si="5"/>
        <v>772268.63</v>
      </c>
      <c r="Z128" t="s">
        <v>802</v>
      </c>
      <c r="AA128">
        <v>773114.63</v>
      </c>
    </row>
    <row r="129" ht="26.1" customHeight="1" spans="1:27">
      <c r="A129" s="501" t="s">
        <v>757</v>
      </c>
      <c r="B129" s="491">
        <v>240000</v>
      </c>
      <c r="C129" s="492"/>
      <c r="D129" s="492"/>
      <c r="E129" s="482">
        <f t="shared" si="3"/>
        <v>0</v>
      </c>
      <c r="F129" s="492">
        <v>240000</v>
      </c>
      <c r="G129" s="494"/>
      <c r="H129" s="494" t="s">
        <v>803</v>
      </c>
      <c r="I129" s="492">
        <v>779</v>
      </c>
      <c r="J129" s="494" t="s">
        <v>757</v>
      </c>
      <c r="K129" s="494">
        <v>240000</v>
      </c>
      <c r="L129" s="494"/>
      <c r="M129" s="494" t="s">
        <v>803</v>
      </c>
      <c r="N129" s="494">
        <v>779</v>
      </c>
      <c r="O129" s="494"/>
      <c r="P129" s="492"/>
      <c r="Q129" s="466">
        <v>240000</v>
      </c>
      <c r="R129" s="480">
        <f t="shared" si="4"/>
        <v>0</v>
      </c>
      <c r="T129" t="s">
        <v>803</v>
      </c>
      <c r="U129">
        <v>779</v>
      </c>
      <c r="W129" s="500">
        <f t="shared" si="5"/>
        <v>239221</v>
      </c>
      <c r="Z129" t="s">
        <v>757</v>
      </c>
      <c r="AA129">
        <v>240000</v>
      </c>
    </row>
    <row r="130" ht="26.1" customHeight="1" spans="1:27">
      <c r="A130" s="501" t="s">
        <v>804</v>
      </c>
      <c r="B130" s="505">
        <v>158891.89</v>
      </c>
      <c r="C130" s="506"/>
      <c r="D130" s="506"/>
      <c r="E130" s="482">
        <f t="shared" si="3"/>
        <v>0</v>
      </c>
      <c r="F130" s="506">
        <v>158891.89</v>
      </c>
      <c r="G130" s="494"/>
      <c r="H130" s="494" t="s">
        <v>794</v>
      </c>
      <c r="I130" s="492">
        <v>766.6574</v>
      </c>
      <c r="J130" s="507" t="s">
        <v>804</v>
      </c>
      <c r="K130" s="507">
        <v>158891.89</v>
      </c>
      <c r="L130" s="507"/>
      <c r="M130" s="507" t="s">
        <v>794</v>
      </c>
      <c r="N130" s="507">
        <v>766.6574</v>
      </c>
      <c r="O130" s="507"/>
      <c r="P130" s="506"/>
      <c r="Q130" s="466">
        <v>158891.89</v>
      </c>
      <c r="R130" s="480">
        <f t="shared" si="4"/>
        <v>0</v>
      </c>
      <c r="T130" t="s">
        <v>736</v>
      </c>
      <c r="U130">
        <v>360</v>
      </c>
      <c r="W130" s="500">
        <f t="shared" si="5"/>
        <v>158531.89</v>
      </c>
      <c r="Z130" t="s">
        <v>804</v>
      </c>
      <c r="AA130">
        <v>158891.89</v>
      </c>
    </row>
    <row r="131" ht="26.1" customHeight="1" spans="1:27">
      <c r="A131" s="501" t="s">
        <v>805</v>
      </c>
      <c r="B131" s="491">
        <v>112573.75</v>
      </c>
      <c r="C131" s="492"/>
      <c r="D131" s="492"/>
      <c r="E131" s="482">
        <f t="shared" si="3"/>
        <v>0</v>
      </c>
      <c r="F131" s="492">
        <v>112573.75</v>
      </c>
      <c r="G131" s="507"/>
      <c r="H131" s="507" t="s">
        <v>736</v>
      </c>
      <c r="I131" s="506">
        <v>360</v>
      </c>
      <c r="J131" s="494" t="s">
        <v>805</v>
      </c>
      <c r="K131" s="494">
        <v>112573.75</v>
      </c>
      <c r="L131" s="494"/>
      <c r="M131" s="494" t="s">
        <v>736</v>
      </c>
      <c r="N131" s="494">
        <v>360</v>
      </c>
      <c r="O131" s="494"/>
      <c r="P131" s="492"/>
      <c r="Q131" s="466">
        <v>112573.75</v>
      </c>
      <c r="R131" s="480">
        <f t="shared" si="4"/>
        <v>0</v>
      </c>
      <c r="T131" t="s">
        <v>738</v>
      </c>
      <c r="U131">
        <v>186.438</v>
      </c>
      <c r="W131" s="500">
        <f t="shared" si="5"/>
        <v>112387.312</v>
      </c>
      <c r="Z131" t="s">
        <v>805</v>
      </c>
      <c r="AA131">
        <v>112573.75</v>
      </c>
    </row>
    <row r="132" ht="26.1" customHeight="1" spans="1:27">
      <c r="A132" s="501" t="s">
        <v>806</v>
      </c>
      <c r="B132" s="491">
        <v>35092</v>
      </c>
      <c r="C132" s="492"/>
      <c r="D132" s="492"/>
      <c r="E132" s="482">
        <f t="shared" si="3"/>
        <v>0</v>
      </c>
      <c r="F132" s="492">
        <v>35092</v>
      </c>
      <c r="G132" s="494"/>
      <c r="H132" s="494" t="s">
        <v>738</v>
      </c>
      <c r="I132" s="492">
        <v>186.438</v>
      </c>
      <c r="J132" s="494" t="s">
        <v>806</v>
      </c>
      <c r="K132" s="494">
        <v>35092</v>
      </c>
      <c r="L132" s="494"/>
      <c r="M132" s="494" t="s">
        <v>738</v>
      </c>
      <c r="N132" s="494">
        <v>186.438</v>
      </c>
      <c r="O132" s="494"/>
      <c r="P132" s="492"/>
      <c r="Q132" s="466">
        <v>35092</v>
      </c>
      <c r="R132" s="480">
        <f t="shared" si="4"/>
        <v>0</v>
      </c>
      <c r="S132" t="s">
        <v>741</v>
      </c>
      <c r="T132" t="s">
        <v>739</v>
      </c>
      <c r="U132">
        <v>697251</v>
      </c>
      <c r="V132">
        <v>0.641895829363205</v>
      </c>
      <c r="W132" s="500">
        <f t="shared" si="5"/>
        <v>-662159</v>
      </c>
      <c r="Z132" t="s">
        <v>806</v>
      </c>
      <c r="AA132">
        <v>35092</v>
      </c>
    </row>
    <row r="133" ht="26.1" customHeight="1" spans="1:27">
      <c r="A133" s="501" t="s">
        <v>807</v>
      </c>
      <c r="B133" s="491">
        <v>19930</v>
      </c>
      <c r="C133" s="492"/>
      <c r="D133" s="492"/>
      <c r="E133" s="482">
        <f t="shared" si="3"/>
        <v>0</v>
      </c>
      <c r="F133" s="492">
        <v>19930</v>
      </c>
      <c r="G133" s="494" t="s">
        <v>741</v>
      </c>
      <c r="H133" s="494" t="s">
        <v>739</v>
      </c>
      <c r="I133" s="492">
        <v>609137</v>
      </c>
      <c r="J133" s="494" t="s">
        <v>807</v>
      </c>
      <c r="K133" s="494">
        <v>19930</v>
      </c>
      <c r="L133" s="494" t="s">
        <v>741</v>
      </c>
      <c r="M133" s="494" t="s">
        <v>739</v>
      </c>
      <c r="N133" s="494">
        <v>609147</v>
      </c>
      <c r="O133" s="494"/>
      <c r="P133" s="492"/>
      <c r="Q133" s="466">
        <v>19930</v>
      </c>
      <c r="R133" s="480">
        <f t="shared" ref="R133:R196" si="6">B133-Q133</f>
        <v>0</v>
      </c>
      <c r="T133" t="s">
        <v>646</v>
      </c>
      <c r="U133">
        <v>491431</v>
      </c>
      <c r="W133" s="500">
        <f t="shared" si="5"/>
        <v>-471501</v>
      </c>
      <c r="Z133" t="s">
        <v>807</v>
      </c>
      <c r="AA133">
        <v>19930</v>
      </c>
    </row>
    <row r="134" ht="26.1" customHeight="1" spans="1:27">
      <c r="A134" s="501" t="s">
        <v>808</v>
      </c>
      <c r="B134" s="491">
        <v>9474.17</v>
      </c>
      <c r="C134" s="492"/>
      <c r="D134" s="492"/>
      <c r="E134" s="482">
        <f t="shared" ref="E134:E197" si="7">B134-F134</f>
        <v>0</v>
      </c>
      <c r="F134" s="492">
        <v>9474.17</v>
      </c>
      <c r="G134" s="494"/>
      <c r="H134" s="494" t="s">
        <v>646</v>
      </c>
      <c r="I134" s="492">
        <v>391431</v>
      </c>
      <c r="J134" s="494" t="s">
        <v>808</v>
      </c>
      <c r="K134" s="494">
        <v>9474.17</v>
      </c>
      <c r="L134" s="494"/>
      <c r="M134" s="494" t="s">
        <v>646</v>
      </c>
      <c r="N134" s="494">
        <v>391431</v>
      </c>
      <c r="O134" s="494"/>
      <c r="P134" s="492"/>
      <c r="Q134" s="466">
        <v>9474.17</v>
      </c>
      <c r="R134" s="480">
        <f t="shared" si="6"/>
        <v>0</v>
      </c>
      <c r="T134" t="s">
        <v>652</v>
      </c>
      <c r="U134">
        <v>180040</v>
      </c>
      <c r="W134" s="500">
        <f t="shared" ref="W134:W197" si="8">B134-U134</f>
        <v>-170565.83</v>
      </c>
      <c r="Z134" t="s">
        <v>808</v>
      </c>
      <c r="AA134">
        <v>9474.17</v>
      </c>
    </row>
    <row r="135" ht="26.1" customHeight="1" spans="1:27">
      <c r="A135" s="501" t="s">
        <v>809</v>
      </c>
      <c r="B135" s="491">
        <v>8124</v>
      </c>
      <c r="C135" s="492"/>
      <c r="D135" s="492"/>
      <c r="E135" s="482">
        <f t="shared" si="7"/>
        <v>0</v>
      </c>
      <c r="F135" s="492">
        <v>8124</v>
      </c>
      <c r="G135" s="494"/>
      <c r="H135" s="494" t="s">
        <v>652</v>
      </c>
      <c r="I135" s="492">
        <v>190996</v>
      </c>
      <c r="J135" s="494" t="s">
        <v>809</v>
      </c>
      <c r="K135" s="494">
        <v>8124</v>
      </c>
      <c r="L135" s="494"/>
      <c r="M135" s="494" t="s">
        <v>652</v>
      </c>
      <c r="N135" s="494">
        <v>190996</v>
      </c>
      <c r="O135" s="494"/>
      <c r="P135" s="492"/>
      <c r="Q135" s="466">
        <v>8124</v>
      </c>
      <c r="R135" s="480">
        <f t="shared" si="6"/>
        <v>0</v>
      </c>
      <c r="T135" t="s">
        <v>810</v>
      </c>
      <c r="U135">
        <v>20180</v>
      </c>
      <c r="W135" s="500">
        <f t="shared" si="8"/>
        <v>-12056</v>
      </c>
      <c r="Z135" t="s">
        <v>809</v>
      </c>
      <c r="AA135">
        <v>8124</v>
      </c>
    </row>
    <row r="136" ht="26.1" customHeight="1" spans="1:27">
      <c r="A136" s="501" t="s">
        <v>811</v>
      </c>
      <c r="B136" s="491">
        <v>4162.37</v>
      </c>
      <c r="C136" s="492"/>
      <c r="D136" s="492"/>
      <c r="E136" s="482">
        <f t="shared" si="7"/>
        <v>0</v>
      </c>
      <c r="F136" s="492">
        <v>4162.37</v>
      </c>
      <c r="G136" s="494"/>
      <c r="H136" s="494" t="s">
        <v>810</v>
      </c>
      <c r="I136" s="492">
        <v>20180</v>
      </c>
      <c r="J136" s="494" t="s">
        <v>811</v>
      </c>
      <c r="K136" s="494">
        <v>4162.37</v>
      </c>
      <c r="L136" s="494"/>
      <c r="M136" s="494" t="s">
        <v>810</v>
      </c>
      <c r="N136" s="494">
        <v>20180</v>
      </c>
      <c r="O136" s="494"/>
      <c r="P136" s="492"/>
      <c r="Q136" s="466">
        <v>4162.37</v>
      </c>
      <c r="R136" s="480">
        <f t="shared" si="6"/>
        <v>0</v>
      </c>
      <c r="T136" t="s">
        <v>812</v>
      </c>
      <c r="U136">
        <v>3000</v>
      </c>
      <c r="W136" s="500">
        <f t="shared" si="8"/>
        <v>1162.37</v>
      </c>
      <c r="Z136" t="s">
        <v>811</v>
      </c>
      <c r="AA136">
        <v>4162.37</v>
      </c>
    </row>
    <row r="137" ht="26.1" customHeight="1" spans="1:27">
      <c r="A137" s="501" t="s">
        <v>813</v>
      </c>
      <c r="B137" s="491">
        <v>1524</v>
      </c>
      <c r="C137" s="492"/>
      <c r="D137" s="492"/>
      <c r="E137" s="482">
        <f t="shared" si="7"/>
        <v>0</v>
      </c>
      <c r="F137" s="492">
        <v>1524</v>
      </c>
      <c r="G137" s="494"/>
      <c r="H137" s="494" t="s">
        <v>812</v>
      </c>
      <c r="I137" s="492">
        <v>3000</v>
      </c>
      <c r="J137" s="494" t="s">
        <v>813</v>
      </c>
      <c r="K137" s="494">
        <v>1524</v>
      </c>
      <c r="L137" s="494"/>
      <c r="M137" s="494" t="s">
        <v>812</v>
      </c>
      <c r="N137" s="494">
        <v>3000</v>
      </c>
      <c r="O137" s="494"/>
      <c r="P137" s="492"/>
      <c r="Q137" s="466">
        <v>1524</v>
      </c>
      <c r="R137" s="480">
        <f t="shared" si="6"/>
        <v>0</v>
      </c>
      <c r="T137" t="s">
        <v>814</v>
      </c>
      <c r="U137">
        <v>1625</v>
      </c>
      <c r="W137" s="500">
        <f t="shared" si="8"/>
        <v>-101</v>
      </c>
      <c r="Z137" t="s">
        <v>813</v>
      </c>
      <c r="AA137">
        <v>1524</v>
      </c>
    </row>
    <row r="138" ht="26.1" customHeight="1" spans="1:27">
      <c r="A138" s="501" t="s">
        <v>815</v>
      </c>
      <c r="B138" s="491">
        <v>1190</v>
      </c>
      <c r="C138" s="492"/>
      <c r="D138" s="492"/>
      <c r="E138" s="482">
        <f t="shared" si="7"/>
        <v>0</v>
      </c>
      <c r="F138" s="492">
        <v>1190</v>
      </c>
      <c r="G138" s="494"/>
      <c r="H138" s="494" t="s">
        <v>814</v>
      </c>
      <c r="I138" s="492">
        <v>1625</v>
      </c>
      <c r="J138" s="494" t="s">
        <v>815</v>
      </c>
      <c r="K138" s="494">
        <v>1190</v>
      </c>
      <c r="L138" s="494"/>
      <c r="M138" s="494" t="s">
        <v>814</v>
      </c>
      <c r="N138" s="494">
        <v>1625</v>
      </c>
      <c r="O138" s="494"/>
      <c r="P138" s="492"/>
      <c r="Q138" s="466">
        <v>1190</v>
      </c>
      <c r="R138" s="480">
        <f t="shared" si="6"/>
        <v>0</v>
      </c>
      <c r="T138" t="s">
        <v>816</v>
      </c>
      <c r="U138">
        <v>400</v>
      </c>
      <c r="W138" s="500">
        <f t="shared" si="8"/>
        <v>790</v>
      </c>
      <c r="Z138" t="s">
        <v>815</v>
      </c>
      <c r="AA138">
        <v>1190</v>
      </c>
    </row>
    <row r="139" ht="26.1" customHeight="1" spans="1:27">
      <c r="A139" s="501" t="s">
        <v>817</v>
      </c>
      <c r="B139" s="491">
        <v>665</v>
      </c>
      <c r="C139" s="492"/>
      <c r="D139" s="492"/>
      <c r="E139" s="482">
        <f t="shared" si="7"/>
        <v>0</v>
      </c>
      <c r="F139" s="492">
        <v>665</v>
      </c>
      <c r="G139" s="494"/>
      <c r="H139" s="494" t="s">
        <v>818</v>
      </c>
      <c r="I139" s="492">
        <v>940</v>
      </c>
      <c r="J139" s="494" t="s">
        <v>817</v>
      </c>
      <c r="K139" s="494">
        <v>665</v>
      </c>
      <c r="L139" s="494"/>
      <c r="M139" s="494" t="s">
        <v>818</v>
      </c>
      <c r="N139" s="494">
        <v>940</v>
      </c>
      <c r="O139" s="494"/>
      <c r="P139" s="492"/>
      <c r="Q139" s="466">
        <v>665</v>
      </c>
      <c r="R139" s="480">
        <f t="shared" si="6"/>
        <v>0</v>
      </c>
      <c r="T139" t="s">
        <v>746</v>
      </c>
      <c r="U139">
        <v>256</v>
      </c>
      <c r="W139" s="500">
        <f t="shared" si="8"/>
        <v>409</v>
      </c>
      <c r="Z139" t="s">
        <v>817</v>
      </c>
      <c r="AA139">
        <v>665</v>
      </c>
    </row>
    <row r="140" ht="26.1" customHeight="1" spans="1:27">
      <c r="A140" s="501" t="s">
        <v>819</v>
      </c>
      <c r="B140" s="491">
        <v>300</v>
      </c>
      <c r="C140" s="492"/>
      <c r="D140" s="492"/>
      <c r="E140" s="482">
        <f t="shared" si="7"/>
        <v>0</v>
      </c>
      <c r="F140" s="492">
        <v>300</v>
      </c>
      <c r="G140" s="494"/>
      <c r="H140" s="494" t="s">
        <v>816</v>
      </c>
      <c r="I140" s="492">
        <v>400</v>
      </c>
      <c r="J140" s="494" t="s">
        <v>819</v>
      </c>
      <c r="K140" s="494">
        <v>300</v>
      </c>
      <c r="L140" s="494"/>
      <c r="M140" s="494" t="s">
        <v>816</v>
      </c>
      <c r="N140" s="494">
        <v>400</v>
      </c>
      <c r="O140" s="494"/>
      <c r="P140" s="492"/>
      <c r="Q140" s="466">
        <v>300</v>
      </c>
      <c r="R140" s="480">
        <f t="shared" si="6"/>
        <v>0</v>
      </c>
      <c r="T140" t="s">
        <v>748</v>
      </c>
      <c r="U140">
        <v>210</v>
      </c>
      <c r="W140" s="500">
        <f t="shared" si="8"/>
        <v>90</v>
      </c>
      <c r="Z140" t="s">
        <v>819</v>
      </c>
      <c r="AA140">
        <v>300</v>
      </c>
    </row>
    <row r="141" ht="26.1" customHeight="1" spans="1:28">
      <c r="A141" s="502" t="s">
        <v>820</v>
      </c>
      <c r="B141" s="491" t="e">
        <f>表4!#REF!</f>
        <v>#REF!</v>
      </c>
      <c r="C141" s="492">
        <v>211</v>
      </c>
      <c r="D141" s="492"/>
      <c r="E141" s="482" t="e">
        <f t="shared" si="7"/>
        <v>#REF!</v>
      </c>
      <c r="F141" s="492">
        <v>407788.3</v>
      </c>
      <c r="G141" s="494"/>
      <c r="H141" s="494" t="s">
        <v>746</v>
      </c>
      <c r="I141" s="492">
        <v>256</v>
      </c>
      <c r="J141" s="494" t="s">
        <v>820</v>
      </c>
      <c r="K141" s="494">
        <v>407788.3</v>
      </c>
      <c r="L141" s="494"/>
      <c r="M141" s="494" t="s">
        <v>746</v>
      </c>
      <c r="N141" s="494">
        <v>256</v>
      </c>
      <c r="O141" s="494"/>
      <c r="P141" s="492"/>
      <c r="Q141" s="466">
        <v>439773.3</v>
      </c>
      <c r="R141" s="480" t="e">
        <f t="shared" si="6"/>
        <v>#REF!</v>
      </c>
      <c r="T141" t="s">
        <v>749</v>
      </c>
      <c r="U141">
        <v>109</v>
      </c>
      <c r="W141" s="500" t="e">
        <f t="shared" si="8"/>
        <v>#REF!</v>
      </c>
      <c r="Y141" t="s">
        <v>821</v>
      </c>
      <c r="Z141" t="s">
        <v>820</v>
      </c>
      <c r="AA141">
        <v>439773.3</v>
      </c>
      <c r="AB141">
        <v>1.14622800844476</v>
      </c>
    </row>
    <row r="142" ht="26.1" customHeight="1" spans="1:27">
      <c r="A142" s="487" t="s">
        <v>822</v>
      </c>
      <c r="B142" s="497">
        <v>253780</v>
      </c>
      <c r="C142" s="492"/>
      <c r="D142" s="492"/>
      <c r="E142" s="482">
        <f t="shared" si="7"/>
        <v>0</v>
      </c>
      <c r="F142" s="492">
        <v>253780</v>
      </c>
      <c r="G142" s="494"/>
      <c r="H142" s="494" t="s">
        <v>748</v>
      </c>
      <c r="I142" s="492">
        <v>200</v>
      </c>
      <c r="J142" s="494" t="s">
        <v>822</v>
      </c>
      <c r="K142" s="494">
        <v>253780</v>
      </c>
      <c r="L142" s="494"/>
      <c r="M142" s="494" t="s">
        <v>748</v>
      </c>
      <c r="N142" s="494">
        <v>210</v>
      </c>
      <c r="O142" s="494"/>
      <c r="P142" s="492"/>
      <c r="Q142" s="466">
        <v>253780</v>
      </c>
      <c r="R142" s="480">
        <f t="shared" si="6"/>
        <v>0</v>
      </c>
      <c r="S142" t="s">
        <v>753</v>
      </c>
      <c r="T142" t="s">
        <v>751</v>
      </c>
      <c r="U142">
        <v>299530.04</v>
      </c>
      <c r="V142">
        <v>1.5521799100282</v>
      </c>
      <c r="W142" s="500">
        <f t="shared" si="8"/>
        <v>-45750.04</v>
      </c>
      <c r="Z142" t="s">
        <v>823</v>
      </c>
      <c r="AA142">
        <v>253780</v>
      </c>
    </row>
    <row r="143" ht="26.1" customHeight="1" spans="1:27">
      <c r="A143" s="504" t="s">
        <v>824</v>
      </c>
      <c r="B143" s="499">
        <v>68000</v>
      </c>
      <c r="C143" s="492"/>
      <c r="D143" s="492"/>
      <c r="E143" s="482">
        <f t="shared" si="7"/>
        <v>0</v>
      </c>
      <c r="F143" s="492">
        <v>68000</v>
      </c>
      <c r="G143" s="494"/>
      <c r="H143" s="494" t="s">
        <v>749</v>
      </c>
      <c r="I143" s="492">
        <v>109</v>
      </c>
      <c r="J143" s="494" t="s">
        <v>824</v>
      </c>
      <c r="K143" s="494">
        <v>68000</v>
      </c>
      <c r="L143" s="494"/>
      <c r="M143" s="494" t="s">
        <v>749</v>
      </c>
      <c r="N143" s="494">
        <v>109</v>
      </c>
      <c r="O143" s="494"/>
      <c r="P143" s="492"/>
      <c r="Q143" s="466">
        <v>68000</v>
      </c>
      <c r="R143" s="480">
        <f t="shared" si="6"/>
        <v>0</v>
      </c>
      <c r="T143" t="s">
        <v>756</v>
      </c>
      <c r="U143">
        <v>115067</v>
      </c>
      <c r="W143" s="500">
        <f t="shared" si="8"/>
        <v>-47067</v>
      </c>
      <c r="Z143" t="s">
        <v>824</v>
      </c>
      <c r="AA143">
        <v>68000</v>
      </c>
    </row>
    <row r="144" ht="26.1" customHeight="1" spans="1:27">
      <c r="A144" s="501" t="s">
        <v>757</v>
      </c>
      <c r="B144" s="491">
        <v>50000</v>
      </c>
      <c r="C144" s="492"/>
      <c r="D144" s="492"/>
      <c r="E144" s="482">
        <f t="shared" si="7"/>
        <v>0</v>
      </c>
      <c r="F144" s="492">
        <v>50000</v>
      </c>
      <c r="G144" s="494" t="s">
        <v>753</v>
      </c>
      <c r="H144" s="494" t="s">
        <v>751</v>
      </c>
      <c r="I144" s="492">
        <v>296404.72</v>
      </c>
      <c r="J144" s="494" t="s">
        <v>757</v>
      </c>
      <c r="K144" s="494">
        <v>50000</v>
      </c>
      <c r="L144" s="494" t="s">
        <v>753</v>
      </c>
      <c r="M144" s="494" t="s">
        <v>751</v>
      </c>
      <c r="N144" s="494">
        <v>296404.72</v>
      </c>
      <c r="O144" s="494"/>
      <c r="P144" s="492"/>
      <c r="Q144" s="466">
        <v>50000</v>
      </c>
      <c r="R144" s="480">
        <f t="shared" si="6"/>
        <v>0</v>
      </c>
      <c r="T144" t="s">
        <v>654</v>
      </c>
      <c r="U144">
        <v>75331.35</v>
      </c>
      <c r="W144" s="500">
        <f t="shared" si="8"/>
        <v>-25331.35</v>
      </c>
      <c r="Z144" t="s">
        <v>757</v>
      </c>
      <c r="AA144">
        <v>50000</v>
      </c>
    </row>
    <row r="145" ht="26.1" customHeight="1" spans="1:27">
      <c r="A145" s="501" t="s">
        <v>755</v>
      </c>
      <c r="B145" s="491">
        <v>30000</v>
      </c>
      <c r="C145" s="492"/>
      <c r="D145" s="492"/>
      <c r="E145" s="482">
        <f t="shared" si="7"/>
        <v>0</v>
      </c>
      <c r="F145" s="492">
        <v>30000</v>
      </c>
      <c r="G145" s="494"/>
      <c r="H145" s="494" t="s">
        <v>756</v>
      </c>
      <c r="I145" s="492">
        <v>115067</v>
      </c>
      <c r="J145" s="494" t="s">
        <v>755</v>
      </c>
      <c r="K145" s="494">
        <v>30000</v>
      </c>
      <c r="L145" s="494"/>
      <c r="M145" s="494" t="s">
        <v>756</v>
      </c>
      <c r="N145" s="494">
        <v>115067</v>
      </c>
      <c r="O145" s="494"/>
      <c r="P145" s="492"/>
      <c r="Q145" s="466">
        <v>30000</v>
      </c>
      <c r="R145" s="480">
        <f t="shared" si="6"/>
        <v>0</v>
      </c>
      <c r="T145" t="s">
        <v>757</v>
      </c>
      <c r="U145">
        <v>60000</v>
      </c>
      <c r="W145" s="500">
        <f t="shared" si="8"/>
        <v>-30000</v>
      </c>
      <c r="Z145" t="s">
        <v>755</v>
      </c>
      <c r="AA145">
        <v>30000</v>
      </c>
    </row>
    <row r="146" ht="26.1" customHeight="1" spans="1:27">
      <c r="A146" s="501" t="s">
        <v>825</v>
      </c>
      <c r="B146" s="491">
        <v>23100</v>
      </c>
      <c r="C146" s="492"/>
      <c r="D146" s="492"/>
      <c r="E146" s="482">
        <f t="shared" si="7"/>
        <v>0</v>
      </c>
      <c r="F146" s="492">
        <v>23100</v>
      </c>
      <c r="G146" s="494"/>
      <c r="H146" s="494" t="s">
        <v>654</v>
      </c>
      <c r="I146" s="492">
        <v>71108.35</v>
      </c>
      <c r="J146" s="494" t="s">
        <v>825</v>
      </c>
      <c r="K146" s="494">
        <v>23100</v>
      </c>
      <c r="L146" s="494"/>
      <c r="M146" s="494" t="s">
        <v>654</v>
      </c>
      <c r="N146" s="494">
        <v>71108.35</v>
      </c>
      <c r="O146" s="494"/>
      <c r="P146" s="492"/>
      <c r="Q146" s="466">
        <v>23100</v>
      </c>
      <c r="R146" s="480">
        <f t="shared" si="6"/>
        <v>0</v>
      </c>
      <c r="T146" t="s">
        <v>826</v>
      </c>
      <c r="U146">
        <v>19200.15</v>
      </c>
      <c r="W146" s="500">
        <f t="shared" si="8"/>
        <v>3899.85</v>
      </c>
      <c r="Z146" t="s">
        <v>825</v>
      </c>
      <c r="AA146">
        <v>23100</v>
      </c>
    </row>
    <row r="147" ht="26.1" customHeight="1" spans="1:27">
      <c r="A147" s="501" t="s">
        <v>827</v>
      </c>
      <c r="B147" s="491">
        <v>10000</v>
      </c>
      <c r="C147" s="492"/>
      <c r="D147" s="492"/>
      <c r="E147" s="482">
        <f t="shared" si="7"/>
        <v>0</v>
      </c>
      <c r="F147" s="492">
        <v>10000</v>
      </c>
      <c r="G147" s="494"/>
      <c r="H147" s="494" t="s">
        <v>757</v>
      </c>
      <c r="I147" s="492">
        <v>60000</v>
      </c>
      <c r="J147" s="494" t="s">
        <v>827</v>
      </c>
      <c r="K147" s="494">
        <v>10000</v>
      </c>
      <c r="L147" s="494"/>
      <c r="M147" s="494" t="s">
        <v>757</v>
      </c>
      <c r="N147" s="494">
        <v>60000</v>
      </c>
      <c r="O147" s="494"/>
      <c r="P147" s="492"/>
      <c r="Q147" s="466">
        <v>10000</v>
      </c>
      <c r="R147" s="480">
        <f t="shared" si="6"/>
        <v>0</v>
      </c>
      <c r="T147" t="s">
        <v>828</v>
      </c>
      <c r="U147">
        <v>9622.54</v>
      </c>
      <c r="W147" s="500">
        <f t="shared" si="8"/>
        <v>377.459999999999</v>
      </c>
      <c r="Z147" t="s">
        <v>829</v>
      </c>
      <c r="AA147">
        <v>10000</v>
      </c>
    </row>
    <row r="148" ht="26.1" customHeight="1" spans="1:27">
      <c r="A148" s="501" t="s">
        <v>830</v>
      </c>
      <c r="B148" s="491">
        <v>2400</v>
      </c>
      <c r="C148" s="492"/>
      <c r="D148" s="492"/>
      <c r="E148" s="482">
        <f t="shared" si="7"/>
        <v>0</v>
      </c>
      <c r="F148" s="492">
        <v>2400</v>
      </c>
      <c r="G148" s="494"/>
      <c r="H148" s="494" t="s">
        <v>826</v>
      </c>
      <c r="I148" s="492">
        <v>20297.83</v>
      </c>
      <c r="J148" s="494" t="s">
        <v>830</v>
      </c>
      <c r="K148" s="494">
        <v>2400</v>
      </c>
      <c r="L148" s="494"/>
      <c r="M148" s="494" t="s">
        <v>826</v>
      </c>
      <c r="N148" s="494">
        <v>20297.83</v>
      </c>
      <c r="O148" s="494"/>
      <c r="P148" s="492"/>
      <c r="Q148" s="466">
        <v>2400</v>
      </c>
      <c r="R148" s="480">
        <f t="shared" si="6"/>
        <v>0</v>
      </c>
      <c r="T148" t="s">
        <v>831</v>
      </c>
      <c r="U148">
        <v>9615</v>
      </c>
      <c r="W148" s="500">
        <f t="shared" si="8"/>
        <v>-7215</v>
      </c>
      <c r="Z148" t="s">
        <v>830</v>
      </c>
      <c r="AA148">
        <v>2400</v>
      </c>
    </row>
    <row r="149" ht="26.1" customHeight="1" spans="1:28">
      <c r="A149" s="502" t="s">
        <v>832</v>
      </c>
      <c r="B149" s="491" t="e">
        <f>表4!#REF!</f>
        <v>#REF!</v>
      </c>
      <c r="C149" s="492">
        <v>212</v>
      </c>
      <c r="D149" s="492"/>
      <c r="E149" s="482" t="e">
        <f t="shared" si="7"/>
        <v>#REF!</v>
      </c>
      <c r="F149" s="492">
        <v>18550</v>
      </c>
      <c r="G149" s="494"/>
      <c r="H149" s="494" t="s">
        <v>828</v>
      </c>
      <c r="I149" s="492">
        <v>9622.54</v>
      </c>
      <c r="J149" s="494" t="s">
        <v>832</v>
      </c>
      <c r="K149" s="494">
        <v>18550</v>
      </c>
      <c r="L149" s="494"/>
      <c r="M149" s="494" t="s">
        <v>828</v>
      </c>
      <c r="N149" s="494">
        <v>9622.54</v>
      </c>
      <c r="O149" s="494"/>
      <c r="P149" s="492"/>
      <c r="Q149" s="466">
        <v>19350</v>
      </c>
      <c r="R149" s="480" t="e">
        <f t="shared" si="6"/>
        <v>#REF!</v>
      </c>
      <c r="T149" t="s">
        <v>833</v>
      </c>
      <c r="U149">
        <v>4093</v>
      </c>
      <c r="W149" s="500" t="e">
        <f t="shared" si="8"/>
        <v>#REF!</v>
      </c>
      <c r="Y149" t="s">
        <v>834</v>
      </c>
      <c r="Z149" t="s">
        <v>832</v>
      </c>
      <c r="AA149">
        <v>19350</v>
      </c>
      <c r="AB149">
        <v>1</v>
      </c>
    </row>
    <row r="150" ht="26.1" customHeight="1" spans="1:27">
      <c r="A150" s="502" t="s">
        <v>835</v>
      </c>
      <c r="B150" s="491">
        <v>11300</v>
      </c>
      <c r="C150" s="492"/>
      <c r="D150" s="492"/>
      <c r="E150" s="482">
        <f t="shared" si="7"/>
        <v>0</v>
      </c>
      <c r="F150" s="492">
        <v>11300</v>
      </c>
      <c r="G150" s="494"/>
      <c r="H150" s="494" t="s">
        <v>831</v>
      </c>
      <c r="I150" s="492">
        <v>9615</v>
      </c>
      <c r="J150" s="494" t="s">
        <v>835</v>
      </c>
      <c r="K150" s="494">
        <v>11300</v>
      </c>
      <c r="L150" s="494"/>
      <c r="M150" s="494" t="s">
        <v>831</v>
      </c>
      <c r="N150" s="494">
        <v>9615</v>
      </c>
      <c r="O150" s="494"/>
      <c r="P150" s="492"/>
      <c r="Q150" s="466">
        <v>11300</v>
      </c>
      <c r="R150" s="480">
        <f t="shared" si="6"/>
        <v>0</v>
      </c>
      <c r="T150" t="s">
        <v>836</v>
      </c>
      <c r="U150">
        <v>2943</v>
      </c>
      <c r="W150" s="500">
        <f t="shared" si="8"/>
        <v>8357</v>
      </c>
      <c r="Z150" t="s">
        <v>647</v>
      </c>
      <c r="AA150">
        <v>11300</v>
      </c>
    </row>
    <row r="151" ht="26.1" customHeight="1" spans="1:27">
      <c r="A151" s="501" t="s">
        <v>837</v>
      </c>
      <c r="B151" s="491">
        <v>3450</v>
      </c>
      <c r="C151" s="492"/>
      <c r="D151" s="492"/>
      <c r="E151" s="482">
        <f t="shared" si="7"/>
        <v>0</v>
      </c>
      <c r="F151" s="492">
        <v>3450</v>
      </c>
      <c r="G151" s="494"/>
      <c r="H151" s="494" t="s">
        <v>833</v>
      </c>
      <c r="I151" s="492">
        <v>4093</v>
      </c>
      <c r="J151" s="494" t="s">
        <v>837</v>
      </c>
      <c r="K151" s="494">
        <v>3450</v>
      </c>
      <c r="L151" s="494"/>
      <c r="M151" s="494" t="s">
        <v>833</v>
      </c>
      <c r="N151" s="494">
        <v>4093</v>
      </c>
      <c r="O151" s="494"/>
      <c r="P151" s="492"/>
      <c r="Q151" s="466">
        <v>3450</v>
      </c>
      <c r="R151" s="480">
        <f t="shared" si="6"/>
        <v>0</v>
      </c>
      <c r="T151" t="s">
        <v>838</v>
      </c>
      <c r="U151">
        <v>2020</v>
      </c>
      <c r="W151" s="500">
        <f t="shared" si="8"/>
        <v>1430</v>
      </c>
      <c r="Z151" t="s">
        <v>837</v>
      </c>
      <c r="AA151">
        <v>3450</v>
      </c>
    </row>
    <row r="152" ht="26.1" customHeight="1" spans="1:27">
      <c r="A152" s="501" t="s">
        <v>757</v>
      </c>
      <c r="B152" s="491">
        <v>2200</v>
      </c>
      <c r="C152" s="492"/>
      <c r="D152" s="492"/>
      <c r="E152" s="482">
        <f t="shared" si="7"/>
        <v>0</v>
      </c>
      <c r="F152" s="492">
        <v>2200</v>
      </c>
      <c r="G152" s="494"/>
      <c r="H152" s="494" t="s">
        <v>836</v>
      </c>
      <c r="I152" s="492">
        <v>2943</v>
      </c>
      <c r="J152" s="494" t="s">
        <v>757</v>
      </c>
      <c r="K152" s="494">
        <v>2200</v>
      </c>
      <c r="L152" s="494"/>
      <c r="M152" s="494" t="s">
        <v>836</v>
      </c>
      <c r="N152" s="494">
        <v>2943</v>
      </c>
      <c r="O152" s="494"/>
      <c r="P152" s="492"/>
      <c r="Q152" s="466">
        <v>2200</v>
      </c>
      <c r="R152" s="480">
        <f t="shared" si="6"/>
        <v>0</v>
      </c>
      <c r="T152" t="s">
        <v>839</v>
      </c>
      <c r="U152">
        <v>1530</v>
      </c>
      <c r="W152" s="500">
        <f t="shared" si="8"/>
        <v>670</v>
      </c>
      <c r="Z152" t="s">
        <v>757</v>
      </c>
      <c r="AA152">
        <v>2200</v>
      </c>
    </row>
    <row r="153" ht="26.1" customHeight="1" spans="1:28">
      <c r="A153" s="502" t="s">
        <v>840</v>
      </c>
      <c r="B153" s="491" t="e">
        <f>表4!#REF!</f>
        <v>#REF!</v>
      </c>
      <c r="C153" s="492">
        <v>213</v>
      </c>
      <c r="D153" s="492"/>
      <c r="E153" s="482" t="e">
        <f t="shared" si="7"/>
        <v>#REF!</v>
      </c>
      <c r="F153" s="492">
        <v>3452669.255</v>
      </c>
      <c r="G153" s="494"/>
      <c r="H153" s="494" t="s">
        <v>838</v>
      </c>
      <c r="I153" s="492">
        <v>2020</v>
      </c>
      <c r="J153" s="494" t="s">
        <v>840</v>
      </c>
      <c r="K153" s="494">
        <v>3467538.535</v>
      </c>
      <c r="L153" s="494"/>
      <c r="M153" s="494" t="s">
        <v>838</v>
      </c>
      <c r="N153" s="494">
        <v>2020</v>
      </c>
      <c r="O153" s="494"/>
      <c r="P153" s="492"/>
      <c r="Q153" s="466">
        <v>5419397.505</v>
      </c>
      <c r="R153" s="480" t="e">
        <f t="shared" si="6"/>
        <v>#REF!</v>
      </c>
      <c r="T153" t="s">
        <v>768</v>
      </c>
      <c r="U153">
        <v>108</v>
      </c>
      <c r="W153" s="500" t="e">
        <f t="shared" si="8"/>
        <v>#REF!</v>
      </c>
      <c r="Y153" t="s">
        <v>841</v>
      </c>
      <c r="Z153" t="s">
        <v>840</v>
      </c>
      <c r="AA153">
        <v>5419397.505</v>
      </c>
      <c r="AB153">
        <v>2.87911970202537</v>
      </c>
    </row>
    <row r="154" ht="26.1" customHeight="1" spans="1:27">
      <c r="A154" s="502" t="s">
        <v>842</v>
      </c>
      <c r="B154" s="491">
        <f>3969678.19-1954150</f>
        <v>2015528.19</v>
      </c>
      <c r="C154" s="492"/>
      <c r="D154" s="492"/>
      <c r="E154" s="482">
        <f t="shared" si="7"/>
        <v>0</v>
      </c>
      <c r="F154" s="492">
        <v>2015528.19</v>
      </c>
      <c r="G154" s="494"/>
      <c r="H154" s="494" t="s">
        <v>839</v>
      </c>
      <c r="I154" s="492">
        <v>1530</v>
      </c>
      <c r="J154" s="494" t="s">
        <v>842</v>
      </c>
      <c r="K154" s="494">
        <v>2015528.19</v>
      </c>
      <c r="L154" s="494"/>
      <c r="M154" s="494" t="s">
        <v>839</v>
      </c>
      <c r="N154" s="494">
        <v>1530</v>
      </c>
      <c r="O154" s="494"/>
      <c r="P154" s="492"/>
      <c r="Q154" s="466">
        <v>3969678.19</v>
      </c>
      <c r="R154" s="480">
        <f t="shared" si="6"/>
        <v>-1954150</v>
      </c>
      <c r="S154" t="s">
        <v>772</v>
      </c>
      <c r="T154" t="s">
        <v>770</v>
      </c>
      <c r="U154">
        <v>1176696.9</v>
      </c>
      <c r="V154">
        <v>1.08872408538169</v>
      </c>
      <c r="W154" s="500">
        <f t="shared" si="8"/>
        <v>838831.29</v>
      </c>
      <c r="Z154" t="s">
        <v>757</v>
      </c>
      <c r="AA154">
        <v>3969678.19</v>
      </c>
    </row>
    <row r="155" ht="26.1" customHeight="1" spans="1:27">
      <c r="A155" s="501" t="s">
        <v>843</v>
      </c>
      <c r="B155" s="491">
        <v>207836</v>
      </c>
      <c r="C155" s="492"/>
      <c r="D155" s="492"/>
      <c r="E155" s="482">
        <f t="shared" si="7"/>
        <v>0</v>
      </c>
      <c r="F155" s="492">
        <v>207836</v>
      </c>
      <c r="G155" s="494"/>
      <c r="H155" s="494" t="s">
        <v>768</v>
      </c>
      <c r="I155" s="492">
        <v>108</v>
      </c>
      <c r="J155" s="494" t="s">
        <v>843</v>
      </c>
      <c r="K155" s="494">
        <v>207836</v>
      </c>
      <c r="L155" s="494"/>
      <c r="M155" s="494" t="s">
        <v>768</v>
      </c>
      <c r="N155" s="494">
        <v>108</v>
      </c>
      <c r="O155" s="494"/>
      <c r="P155" s="492"/>
      <c r="Q155" s="466">
        <v>207836</v>
      </c>
      <c r="R155" s="480">
        <f t="shared" si="6"/>
        <v>0</v>
      </c>
      <c r="T155" t="s">
        <v>844</v>
      </c>
      <c r="U155">
        <v>508310</v>
      </c>
      <c r="W155" s="500">
        <f t="shared" si="8"/>
        <v>-300474</v>
      </c>
      <c r="Z155" t="s">
        <v>843</v>
      </c>
      <c r="AA155">
        <v>207836</v>
      </c>
    </row>
    <row r="156" ht="26.1" customHeight="1" spans="1:27">
      <c r="A156" s="501" t="s">
        <v>845</v>
      </c>
      <c r="B156" s="491">
        <v>182792.88</v>
      </c>
      <c r="C156" s="492"/>
      <c r="D156" s="492"/>
      <c r="E156" s="482">
        <f t="shared" si="7"/>
        <v>0</v>
      </c>
      <c r="F156" s="492">
        <v>182792.88</v>
      </c>
      <c r="G156" s="494" t="s">
        <v>772</v>
      </c>
      <c r="H156" s="494" t="s">
        <v>770</v>
      </c>
      <c r="I156" s="492">
        <v>1176816.9</v>
      </c>
      <c r="J156" s="494" t="s">
        <v>845</v>
      </c>
      <c r="K156" s="494">
        <v>182792.88</v>
      </c>
      <c r="L156" s="494" t="s">
        <v>772</v>
      </c>
      <c r="M156" s="494" t="s">
        <v>770</v>
      </c>
      <c r="N156" s="494">
        <v>1176696.9</v>
      </c>
      <c r="O156" s="494"/>
      <c r="P156" s="492"/>
      <c r="Q156" s="466">
        <v>182792.88</v>
      </c>
      <c r="R156" s="480">
        <f t="shared" si="6"/>
        <v>0</v>
      </c>
      <c r="T156" t="s">
        <v>846</v>
      </c>
      <c r="U156">
        <v>139940</v>
      </c>
      <c r="W156" s="500">
        <f t="shared" si="8"/>
        <v>42852.88</v>
      </c>
      <c r="Z156" t="s">
        <v>845</v>
      </c>
      <c r="AA156">
        <v>182792.88</v>
      </c>
    </row>
    <row r="157" ht="26.1" customHeight="1" spans="1:27">
      <c r="A157" s="501" t="s">
        <v>847</v>
      </c>
      <c r="B157" s="491">
        <v>143400</v>
      </c>
      <c r="C157" s="492"/>
      <c r="D157" s="492"/>
      <c r="E157" s="482">
        <f t="shared" si="7"/>
        <v>0</v>
      </c>
      <c r="F157" s="492">
        <v>143400</v>
      </c>
      <c r="G157" s="494"/>
      <c r="H157" s="494" t="s">
        <v>844</v>
      </c>
      <c r="I157" s="492">
        <v>508310</v>
      </c>
      <c r="J157" s="494" t="s">
        <v>847</v>
      </c>
      <c r="K157" s="494">
        <v>143400</v>
      </c>
      <c r="L157" s="494"/>
      <c r="M157" s="494" t="s">
        <v>844</v>
      </c>
      <c r="N157" s="494">
        <v>508310</v>
      </c>
      <c r="O157" s="494"/>
      <c r="P157" s="492"/>
      <c r="Q157" s="466">
        <v>143400</v>
      </c>
      <c r="R157" s="480">
        <f t="shared" si="6"/>
        <v>0</v>
      </c>
      <c r="T157" t="s">
        <v>662</v>
      </c>
      <c r="U157">
        <v>119985</v>
      </c>
      <c r="W157" s="500">
        <f t="shared" si="8"/>
        <v>23415</v>
      </c>
      <c r="Z157" t="s">
        <v>847</v>
      </c>
      <c r="AA157">
        <v>143400</v>
      </c>
    </row>
    <row r="158" ht="26.1" customHeight="1" spans="1:27">
      <c r="A158" s="501" t="s">
        <v>848</v>
      </c>
      <c r="B158" s="491">
        <v>50281</v>
      </c>
      <c r="C158" s="492"/>
      <c r="D158" s="492"/>
      <c r="E158" s="482">
        <f t="shared" si="7"/>
        <v>0</v>
      </c>
      <c r="F158" s="492">
        <v>50281</v>
      </c>
      <c r="G158" s="494"/>
      <c r="H158" s="494" t="s">
        <v>846</v>
      </c>
      <c r="I158" s="492">
        <v>139940</v>
      </c>
      <c r="J158" s="494" t="s">
        <v>848</v>
      </c>
      <c r="K158" s="494">
        <v>50281</v>
      </c>
      <c r="L158" s="494"/>
      <c r="M158" s="494" t="s">
        <v>846</v>
      </c>
      <c r="N158" s="494">
        <v>139940</v>
      </c>
      <c r="O158" s="494"/>
      <c r="P158" s="492"/>
      <c r="Q158" s="466">
        <v>50281</v>
      </c>
      <c r="R158" s="480">
        <f t="shared" si="6"/>
        <v>0</v>
      </c>
      <c r="T158" t="s">
        <v>849</v>
      </c>
      <c r="U158">
        <v>104751</v>
      </c>
      <c r="W158" s="500">
        <f t="shared" si="8"/>
        <v>-54470</v>
      </c>
      <c r="Z158" t="s">
        <v>848</v>
      </c>
      <c r="AA158">
        <v>50281</v>
      </c>
    </row>
    <row r="159" ht="26.1" customHeight="1" spans="1:27">
      <c r="A159" s="501" t="s">
        <v>652</v>
      </c>
      <c r="B159" s="491">
        <v>40936.95</v>
      </c>
      <c r="C159" s="492"/>
      <c r="D159" s="492"/>
      <c r="E159" s="482">
        <f t="shared" si="7"/>
        <v>0</v>
      </c>
      <c r="F159" s="492">
        <v>40936.95</v>
      </c>
      <c r="G159" s="494"/>
      <c r="H159" s="494" t="s">
        <v>662</v>
      </c>
      <c r="I159" s="492">
        <v>119985</v>
      </c>
      <c r="J159" s="494" t="s">
        <v>652</v>
      </c>
      <c r="K159" s="494">
        <v>40936.95</v>
      </c>
      <c r="L159" s="494"/>
      <c r="M159" s="494" t="s">
        <v>662</v>
      </c>
      <c r="N159" s="494">
        <v>119985</v>
      </c>
      <c r="O159" s="494"/>
      <c r="P159" s="492"/>
      <c r="Q159" s="466">
        <v>40936.95</v>
      </c>
      <c r="R159" s="480">
        <f t="shared" si="6"/>
        <v>0</v>
      </c>
      <c r="T159" t="s">
        <v>850</v>
      </c>
      <c r="U159">
        <v>91293.75</v>
      </c>
      <c r="W159" s="500">
        <f t="shared" si="8"/>
        <v>-50356.8</v>
      </c>
      <c r="Z159" t="s">
        <v>652</v>
      </c>
      <c r="AA159">
        <v>40936.95</v>
      </c>
    </row>
    <row r="160" ht="26.1" customHeight="1" spans="1:27">
      <c r="A160" s="501" t="s">
        <v>851</v>
      </c>
      <c r="B160" s="491">
        <v>21691.275</v>
      </c>
      <c r="C160" s="492"/>
      <c r="D160" s="492"/>
      <c r="E160" s="482">
        <f t="shared" si="7"/>
        <v>0</v>
      </c>
      <c r="F160" s="492">
        <v>21691.275</v>
      </c>
      <c r="G160" s="494"/>
      <c r="H160" s="494" t="s">
        <v>849</v>
      </c>
      <c r="I160" s="492">
        <v>104751</v>
      </c>
      <c r="J160" s="494" t="s">
        <v>851</v>
      </c>
      <c r="K160" s="494">
        <v>21691.275</v>
      </c>
      <c r="L160" s="494"/>
      <c r="M160" s="494" t="s">
        <v>849</v>
      </c>
      <c r="N160" s="494">
        <v>104751</v>
      </c>
      <c r="O160" s="494"/>
      <c r="P160" s="492"/>
      <c r="Q160" s="466">
        <v>21691.275</v>
      </c>
      <c r="R160" s="480">
        <f t="shared" si="6"/>
        <v>0</v>
      </c>
      <c r="T160" t="s">
        <v>653</v>
      </c>
      <c r="U160">
        <v>82545</v>
      </c>
      <c r="W160" s="500">
        <f t="shared" si="8"/>
        <v>-60853.725</v>
      </c>
      <c r="Z160" t="s">
        <v>851</v>
      </c>
      <c r="AA160">
        <v>21691.275</v>
      </c>
    </row>
    <row r="161" ht="26.1" customHeight="1" spans="1:27">
      <c r="A161" s="501" t="s">
        <v>852</v>
      </c>
      <c r="B161" s="491">
        <v>18861</v>
      </c>
      <c r="C161" s="492"/>
      <c r="D161" s="492"/>
      <c r="E161" s="482">
        <f t="shared" si="7"/>
        <v>0</v>
      </c>
      <c r="F161" s="492">
        <v>18861</v>
      </c>
      <c r="G161" s="494"/>
      <c r="H161" s="494" t="s">
        <v>850</v>
      </c>
      <c r="I161" s="492">
        <v>91293.75</v>
      </c>
      <c r="J161" s="494" t="s">
        <v>852</v>
      </c>
      <c r="K161" s="494">
        <v>18861</v>
      </c>
      <c r="L161" s="494"/>
      <c r="M161" s="494" t="s">
        <v>850</v>
      </c>
      <c r="N161" s="494">
        <v>91293.75</v>
      </c>
      <c r="O161" s="494"/>
      <c r="P161" s="492"/>
      <c r="Q161" s="466">
        <v>18861</v>
      </c>
      <c r="R161" s="480">
        <f t="shared" si="6"/>
        <v>0</v>
      </c>
      <c r="T161" t="s">
        <v>779</v>
      </c>
      <c r="U161">
        <v>77444</v>
      </c>
      <c r="W161" s="500">
        <f t="shared" si="8"/>
        <v>-58583</v>
      </c>
      <c r="Z161" t="s">
        <v>852</v>
      </c>
      <c r="AA161">
        <v>18861</v>
      </c>
    </row>
    <row r="162" ht="26.1" customHeight="1" spans="1:27">
      <c r="A162" s="501" t="s">
        <v>853</v>
      </c>
      <c r="B162" s="491">
        <v>17895</v>
      </c>
      <c r="C162" s="492"/>
      <c r="D162" s="492"/>
      <c r="E162" s="482">
        <f t="shared" si="7"/>
        <v>0</v>
      </c>
      <c r="F162" s="492">
        <v>17895</v>
      </c>
      <c r="G162" s="494"/>
      <c r="H162" s="494" t="s">
        <v>653</v>
      </c>
      <c r="I162" s="492">
        <v>82545</v>
      </c>
      <c r="J162" s="494" t="s">
        <v>853</v>
      </c>
      <c r="K162" s="494">
        <v>17895</v>
      </c>
      <c r="L162" s="494"/>
      <c r="M162" s="494" t="s">
        <v>653</v>
      </c>
      <c r="N162" s="494">
        <v>82545</v>
      </c>
      <c r="O162" s="494"/>
      <c r="P162" s="492"/>
      <c r="Q162" s="466">
        <v>17895</v>
      </c>
      <c r="R162" s="480">
        <f t="shared" si="6"/>
        <v>0</v>
      </c>
      <c r="T162" t="s">
        <v>854</v>
      </c>
      <c r="U162">
        <v>22690</v>
      </c>
      <c r="W162" s="500">
        <f t="shared" si="8"/>
        <v>-4795</v>
      </c>
      <c r="Z162" t="s">
        <v>853</v>
      </c>
      <c r="AA162">
        <v>17895</v>
      </c>
    </row>
    <row r="163" ht="26.1" customHeight="1" spans="1:27">
      <c r="A163" s="501" t="s">
        <v>653</v>
      </c>
      <c r="B163" s="491">
        <v>11250</v>
      </c>
      <c r="C163" s="492"/>
      <c r="D163" s="492"/>
      <c r="E163" s="482">
        <f t="shared" si="7"/>
        <v>0</v>
      </c>
      <c r="F163" s="492">
        <v>11250</v>
      </c>
      <c r="G163" s="494"/>
      <c r="H163" s="494" t="s">
        <v>779</v>
      </c>
      <c r="I163" s="492">
        <v>77444</v>
      </c>
      <c r="J163" s="494" t="s">
        <v>653</v>
      </c>
      <c r="K163" s="494">
        <v>11250</v>
      </c>
      <c r="L163" s="494"/>
      <c r="M163" s="494" t="s">
        <v>779</v>
      </c>
      <c r="N163" s="494">
        <v>77444</v>
      </c>
      <c r="O163" s="494"/>
      <c r="P163" s="492"/>
      <c r="Q163" s="466">
        <v>11250</v>
      </c>
      <c r="R163" s="480">
        <f t="shared" si="6"/>
        <v>0</v>
      </c>
      <c r="T163" t="s">
        <v>855</v>
      </c>
      <c r="U163">
        <v>6243</v>
      </c>
      <c r="W163" s="500">
        <f t="shared" si="8"/>
        <v>5007</v>
      </c>
      <c r="Z163" t="s">
        <v>653</v>
      </c>
      <c r="AA163">
        <v>11250</v>
      </c>
    </row>
    <row r="164" ht="26.1" customHeight="1" spans="1:27">
      <c r="A164" s="501" t="s">
        <v>856</v>
      </c>
      <c r="B164" s="491">
        <v>8604.33</v>
      </c>
      <c r="C164" s="492"/>
      <c r="D164" s="492"/>
      <c r="E164" s="482">
        <f t="shared" si="7"/>
        <v>0</v>
      </c>
      <c r="F164" s="492">
        <v>8604.33</v>
      </c>
      <c r="G164" s="494"/>
      <c r="H164" s="494" t="s">
        <v>854</v>
      </c>
      <c r="I164" s="492">
        <v>22690</v>
      </c>
      <c r="J164" s="494" t="s">
        <v>856</v>
      </c>
      <c r="K164" s="494">
        <v>8604.33</v>
      </c>
      <c r="L164" s="494"/>
      <c r="M164" s="494" t="s">
        <v>854</v>
      </c>
      <c r="N164" s="494">
        <v>22690</v>
      </c>
      <c r="O164" s="494"/>
      <c r="P164" s="492"/>
      <c r="Q164" s="466">
        <v>8604.33</v>
      </c>
      <c r="R164" s="480">
        <f t="shared" si="6"/>
        <v>0</v>
      </c>
      <c r="T164" t="s">
        <v>857</v>
      </c>
      <c r="U164">
        <v>5041</v>
      </c>
      <c r="W164" s="500">
        <f t="shared" si="8"/>
        <v>3563.33</v>
      </c>
      <c r="Z164" t="s">
        <v>856</v>
      </c>
      <c r="AA164">
        <v>8604.33</v>
      </c>
    </row>
    <row r="165" ht="26.1" customHeight="1" spans="1:27">
      <c r="A165" s="503" t="s">
        <v>858</v>
      </c>
      <c r="B165" s="497">
        <v>8000</v>
      </c>
      <c r="C165" s="492"/>
      <c r="D165" s="492"/>
      <c r="E165" s="482">
        <f t="shared" si="7"/>
        <v>0</v>
      </c>
      <c r="F165" s="492">
        <v>8000</v>
      </c>
      <c r="G165" s="494"/>
      <c r="H165" s="494" t="s">
        <v>855</v>
      </c>
      <c r="I165" s="492">
        <v>6243</v>
      </c>
      <c r="J165" s="494" t="s">
        <v>858</v>
      </c>
      <c r="K165" s="494">
        <v>8000</v>
      </c>
      <c r="L165" s="494"/>
      <c r="M165" s="494" t="s">
        <v>855</v>
      </c>
      <c r="N165" s="494">
        <v>6243</v>
      </c>
      <c r="O165" s="494"/>
      <c r="P165" s="492"/>
      <c r="Q165" s="466">
        <v>8000</v>
      </c>
      <c r="R165" s="480">
        <f t="shared" si="6"/>
        <v>0</v>
      </c>
      <c r="T165" t="s">
        <v>859</v>
      </c>
      <c r="U165">
        <v>4183</v>
      </c>
      <c r="W165" s="500">
        <f t="shared" si="8"/>
        <v>3817</v>
      </c>
      <c r="Z165" t="s">
        <v>858</v>
      </c>
      <c r="AA165">
        <v>8000</v>
      </c>
    </row>
    <row r="166" ht="26.1" customHeight="1" spans="1:27">
      <c r="A166" s="504" t="s">
        <v>647</v>
      </c>
      <c r="B166" s="499">
        <v>4400</v>
      </c>
      <c r="C166" s="492"/>
      <c r="D166" s="492"/>
      <c r="E166" s="482">
        <f t="shared" si="7"/>
        <v>0</v>
      </c>
      <c r="F166" s="492">
        <v>4400</v>
      </c>
      <c r="G166" s="494"/>
      <c r="H166" s="494" t="s">
        <v>857</v>
      </c>
      <c r="I166" s="492">
        <v>5041</v>
      </c>
      <c r="J166" s="494" t="s">
        <v>647</v>
      </c>
      <c r="K166" s="494">
        <v>4400</v>
      </c>
      <c r="L166" s="494"/>
      <c r="M166" s="494" t="s">
        <v>857</v>
      </c>
      <c r="N166" s="494">
        <v>5041</v>
      </c>
      <c r="O166" s="494"/>
      <c r="P166" s="492"/>
      <c r="Q166" s="466">
        <v>4400</v>
      </c>
      <c r="R166" s="480">
        <f t="shared" si="6"/>
        <v>0</v>
      </c>
      <c r="T166" t="s">
        <v>860</v>
      </c>
      <c r="U166">
        <v>3872</v>
      </c>
      <c r="W166" s="500">
        <f t="shared" si="8"/>
        <v>528</v>
      </c>
      <c r="Z166" t="s">
        <v>647</v>
      </c>
      <c r="AA166">
        <v>4400</v>
      </c>
    </row>
    <row r="167" ht="26.1" customHeight="1" spans="1:27">
      <c r="A167" s="501" t="s">
        <v>861</v>
      </c>
      <c r="B167" s="491">
        <v>3850</v>
      </c>
      <c r="C167" s="492"/>
      <c r="D167" s="492"/>
      <c r="E167" s="482">
        <f t="shared" si="7"/>
        <v>0</v>
      </c>
      <c r="F167" s="492">
        <v>3850</v>
      </c>
      <c r="G167" s="494"/>
      <c r="H167" s="494" t="s">
        <v>859</v>
      </c>
      <c r="I167" s="492">
        <v>4183</v>
      </c>
      <c r="J167" s="494" t="s">
        <v>861</v>
      </c>
      <c r="K167" s="494">
        <v>3850</v>
      </c>
      <c r="L167" s="494"/>
      <c r="M167" s="494" t="s">
        <v>859</v>
      </c>
      <c r="N167" s="494">
        <v>4183</v>
      </c>
      <c r="O167" s="494"/>
      <c r="P167" s="492"/>
      <c r="Q167" s="466">
        <v>3850</v>
      </c>
      <c r="R167" s="480">
        <f t="shared" si="6"/>
        <v>0</v>
      </c>
      <c r="T167" t="s">
        <v>862</v>
      </c>
      <c r="U167">
        <v>2862.5</v>
      </c>
      <c r="W167" s="500">
        <f t="shared" si="8"/>
        <v>987.5</v>
      </c>
      <c r="Z167" t="s">
        <v>861</v>
      </c>
      <c r="AA167">
        <v>3850</v>
      </c>
    </row>
    <row r="168" ht="26.1" customHeight="1" spans="1:27">
      <c r="A168" s="501" t="s">
        <v>863</v>
      </c>
      <c r="B168" s="491">
        <v>3358</v>
      </c>
      <c r="C168" s="492"/>
      <c r="D168" s="492"/>
      <c r="E168" s="482">
        <f t="shared" si="7"/>
        <v>0</v>
      </c>
      <c r="F168" s="492">
        <v>3358</v>
      </c>
      <c r="G168" s="494"/>
      <c r="H168" s="494" t="s">
        <v>860</v>
      </c>
      <c r="I168" s="492">
        <v>3872</v>
      </c>
      <c r="J168" s="494" t="s">
        <v>863</v>
      </c>
      <c r="K168" s="494">
        <v>3358</v>
      </c>
      <c r="L168" s="494"/>
      <c r="M168" s="494" t="s">
        <v>860</v>
      </c>
      <c r="N168" s="494">
        <v>3872</v>
      </c>
      <c r="O168" s="494"/>
      <c r="P168" s="492"/>
      <c r="Q168" s="466">
        <v>3358</v>
      </c>
      <c r="R168" s="480">
        <f t="shared" si="6"/>
        <v>0</v>
      </c>
      <c r="T168" t="s">
        <v>785</v>
      </c>
      <c r="U168">
        <v>2052.9</v>
      </c>
      <c r="W168" s="500">
        <f t="shared" si="8"/>
        <v>1305.1</v>
      </c>
      <c r="Z168" t="s">
        <v>863</v>
      </c>
      <c r="AA168">
        <v>3358</v>
      </c>
    </row>
    <row r="169" ht="26.1" customHeight="1" spans="1:27">
      <c r="A169" s="501" t="s">
        <v>864</v>
      </c>
      <c r="B169" s="491">
        <v>3074</v>
      </c>
      <c r="C169" s="492"/>
      <c r="D169" s="492"/>
      <c r="E169" s="482">
        <f t="shared" si="7"/>
        <v>0</v>
      </c>
      <c r="F169" s="492">
        <v>3074</v>
      </c>
      <c r="G169" s="494"/>
      <c r="H169" s="494" t="s">
        <v>862</v>
      </c>
      <c r="I169" s="492">
        <v>2862.5</v>
      </c>
      <c r="J169" s="494" t="s">
        <v>864</v>
      </c>
      <c r="K169" s="494">
        <v>3074</v>
      </c>
      <c r="L169" s="494"/>
      <c r="M169" s="494" t="s">
        <v>862</v>
      </c>
      <c r="N169" s="494">
        <v>2862.5</v>
      </c>
      <c r="O169" s="494"/>
      <c r="P169" s="492"/>
      <c r="Q169" s="466">
        <v>3074</v>
      </c>
      <c r="R169" s="480">
        <f t="shared" si="6"/>
        <v>0</v>
      </c>
      <c r="T169" t="s">
        <v>865</v>
      </c>
      <c r="U169">
        <v>1843</v>
      </c>
      <c r="W169" s="500">
        <f t="shared" si="8"/>
        <v>1231</v>
      </c>
      <c r="Z169" t="s">
        <v>864</v>
      </c>
      <c r="AA169">
        <v>3074</v>
      </c>
    </row>
    <row r="170" ht="26.1" customHeight="1" spans="1:27">
      <c r="A170" s="501" t="s">
        <v>866</v>
      </c>
      <c r="B170" s="491">
        <v>3000</v>
      </c>
      <c r="C170" s="492"/>
      <c r="D170" s="492"/>
      <c r="E170" s="482">
        <f t="shared" si="7"/>
        <v>0</v>
      </c>
      <c r="F170" s="492">
        <v>3000</v>
      </c>
      <c r="G170" s="494"/>
      <c r="H170" s="494" t="s">
        <v>785</v>
      </c>
      <c r="I170" s="492">
        <v>2052.9</v>
      </c>
      <c r="J170" s="494" t="s">
        <v>866</v>
      </c>
      <c r="K170" s="494">
        <v>3000</v>
      </c>
      <c r="L170" s="494"/>
      <c r="M170" s="494" t="s">
        <v>785</v>
      </c>
      <c r="N170" s="494">
        <v>2052.9</v>
      </c>
      <c r="O170" s="494"/>
      <c r="P170" s="492"/>
      <c r="Q170" s="466">
        <v>3000</v>
      </c>
      <c r="R170" s="480">
        <f t="shared" si="6"/>
        <v>0</v>
      </c>
      <c r="T170" t="s">
        <v>786</v>
      </c>
      <c r="U170">
        <v>1450</v>
      </c>
      <c r="W170" s="500">
        <f t="shared" si="8"/>
        <v>1550</v>
      </c>
      <c r="Z170" t="s">
        <v>866</v>
      </c>
      <c r="AA170">
        <v>3000</v>
      </c>
    </row>
    <row r="171" ht="26.1" customHeight="1" spans="1:27">
      <c r="A171" s="501" t="s">
        <v>867</v>
      </c>
      <c r="B171" s="491">
        <v>2000</v>
      </c>
      <c r="C171" s="492"/>
      <c r="D171" s="492"/>
      <c r="E171" s="482">
        <f t="shared" si="7"/>
        <v>0</v>
      </c>
      <c r="F171" s="492">
        <v>2000</v>
      </c>
      <c r="G171" s="494"/>
      <c r="H171" s="494" t="s">
        <v>865</v>
      </c>
      <c r="I171" s="492">
        <v>1843</v>
      </c>
      <c r="J171" s="494" t="s">
        <v>867</v>
      </c>
      <c r="K171" s="494">
        <v>2000</v>
      </c>
      <c r="L171" s="494"/>
      <c r="M171" s="494" t="s">
        <v>865</v>
      </c>
      <c r="N171" s="494">
        <v>1843</v>
      </c>
      <c r="O171" s="494"/>
      <c r="P171" s="492"/>
      <c r="Q171" s="466">
        <v>2000</v>
      </c>
      <c r="R171" s="480">
        <f t="shared" si="6"/>
        <v>0</v>
      </c>
      <c r="T171" t="s">
        <v>868</v>
      </c>
      <c r="U171">
        <v>557</v>
      </c>
      <c r="W171" s="500">
        <f t="shared" si="8"/>
        <v>1443</v>
      </c>
      <c r="Z171" t="s">
        <v>867</v>
      </c>
      <c r="AA171">
        <v>2000</v>
      </c>
    </row>
    <row r="172" ht="26.1" customHeight="1" spans="1:27">
      <c r="A172" s="501" t="s">
        <v>869</v>
      </c>
      <c r="B172" s="491">
        <v>1500</v>
      </c>
      <c r="C172" s="492"/>
      <c r="D172" s="492"/>
      <c r="E172" s="482">
        <f t="shared" si="7"/>
        <v>0</v>
      </c>
      <c r="F172" s="492">
        <v>1500</v>
      </c>
      <c r="G172" s="494"/>
      <c r="H172" s="494" t="s">
        <v>786</v>
      </c>
      <c r="I172" s="492">
        <v>1450</v>
      </c>
      <c r="J172" s="494" t="s">
        <v>869</v>
      </c>
      <c r="K172" s="494">
        <v>1500</v>
      </c>
      <c r="L172" s="494"/>
      <c r="M172" s="494" t="s">
        <v>786</v>
      </c>
      <c r="N172" s="494">
        <v>1450</v>
      </c>
      <c r="O172" s="494"/>
      <c r="P172" s="492"/>
      <c r="Q172" s="466">
        <v>1500</v>
      </c>
      <c r="R172" s="480">
        <f t="shared" si="6"/>
        <v>0</v>
      </c>
      <c r="T172" t="s">
        <v>787</v>
      </c>
      <c r="U172">
        <v>439.75</v>
      </c>
      <c r="W172" s="500">
        <f t="shared" si="8"/>
        <v>1060.25</v>
      </c>
      <c r="Z172" t="s">
        <v>869</v>
      </c>
      <c r="AA172">
        <v>1500</v>
      </c>
    </row>
    <row r="173" ht="26.1" customHeight="1" spans="1:27">
      <c r="A173" s="501" t="s">
        <v>870</v>
      </c>
      <c r="B173" s="491">
        <v>1384.2</v>
      </c>
      <c r="C173" s="492"/>
      <c r="D173" s="492"/>
      <c r="E173" s="482">
        <f t="shared" si="7"/>
        <v>0</v>
      </c>
      <c r="F173" s="492">
        <v>1384.2</v>
      </c>
      <c r="G173" s="494"/>
      <c r="H173" s="494" t="s">
        <v>868</v>
      </c>
      <c r="I173" s="492">
        <v>557</v>
      </c>
      <c r="J173" s="494" t="s">
        <v>870</v>
      </c>
      <c r="K173" s="494">
        <v>1384.2</v>
      </c>
      <c r="L173" s="494"/>
      <c r="M173" s="494" t="s">
        <v>868</v>
      </c>
      <c r="N173" s="494">
        <v>557</v>
      </c>
      <c r="O173" s="494"/>
      <c r="P173" s="492"/>
      <c r="Q173" s="466">
        <v>1384.2</v>
      </c>
      <c r="R173" s="480">
        <f t="shared" si="6"/>
        <v>0</v>
      </c>
      <c r="T173" t="s">
        <v>789</v>
      </c>
      <c r="U173">
        <v>396</v>
      </c>
      <c r="W173" s="500">
        <f t="shared" si="8"/>
        <v>988.2</v>
      </c>
      <c r="Z173" t="s">
        <v>870</v>
      </c>
      <c r="AA173">
        <v>1384.2</v>
      </c>
    </row>
    <row r="174" ht="26.1" customHeight="1" spans="1:27">
      <c r="A174" s="501" t="s">
        <v>871</v>
      </c>
      <c r="B174" s="491">
        <v>1000</v>
      </c>
      <c r="C174" s="492"/>
      <c r="D174" s="492"/>
      <c r="E174" s="482">
        <f t="shared" si="7"/>
        <v>0</v>
      </c>
      <c r="F174" s="492">
        <v>1000</v>
      </c>
      <c r="G174" s="494"/>
      <c r="H174" s="494" t="s">
        <v>787</v>
      </c>
      <c r="I174" s="492">
        <v>439.75</v>
      </c>
      <c r="J174" s="494" t="s">
        <v>871</v>
      </c>
      <c r="K174" s="494">
        <v>1000</v>
      </c>
      <c r="L174" s="494"/>
      <c r="M174" s="494" t="s">
        <v>787</v>
      </c>
      <c r="N174" s="494">
        <v>439.75</v>
      </c>
      <c r="O174" s="494"/>
      <c r="P174" s="492"/>
      <c r="Q174" s="466">
        <v>1000</v>
      </c>
      <c r="R174" s="480">
        <f t="shared" si="6"/>
        <v>0</v>
      </c>
      <c r="T174" t="s">
        <v>791</v>
      </c>
      <c r="U174">
        <v>366</v>
      </c>
      <c r="W174" s="500">
        <f t="shared" si="8"/>
        <v>634</v>
      </c>
      <c r="Z174" t="s">
        <v>871</v>
      </c>
      <c r="AA174">
        <v>1000</v>
      </c>
    </row>
    <row r="175" ht="26.1" customHeight="1" spans="1:27">
      <c r="A175" s="501" t="s">
        <v>872</v>
      </c>
      <c r="B175" s="491">
        <v>750</v>
      </c>
      <c r="C175" s="492"/>
      <c r="D175" s="492"/>
      <c r="E175" s="482">
        <f t="shared" si="7"/>
        <v>0</v>
      </c>
      <c r="F175" s="492">
        <v>750</v>
      </c>
      <c r="G175" s="494"/>
      <c r="H175" s="494" t="s">
        <v>789</v>
      </c>
      <c r="I175" s="492">
        <v>396</v>
      </c>
      <c r="J175" s="494" t="s">
        <v>872</v>
      </c>
      <c r="K175" s="494">
        <v>750</v>
      </c>
      <c r="L175" s="494"/>
      <c r="M175" s="494" t="s">
        <v>789</v>
      </c>
      <c r="N175" s="494">
        <v>396</v>
      </c>
      <c r="O175" s="494"/>
      <c r="P175" s="492"/>
      <c r="Q175" s="466">
        <v>750</v>
      </c>
      <c r="R175" s="480">
        <f t="shared" si="6"/>
        <v>0</v>
      </c>
      <c r="T175" t="s">
        <v>793</v>
      </c>
      <c r="U175">
        <v>200</v>
      </c>
      <c r="W175" s="500">
        <f t="shared" si="8"/>
        <v>550</v>
      </c>
      <c r="Z175" t="s">
        <v>872</v>
      </c>
      <c r="AA175">
        <v>750</v>
      </c>
    </row>
    <row r="176" ht="26.1" customHeight="1" spans="1:27">
      <c r="A176" s="501" t="s">
        <v>873</v>
      </c>
      <c r="B176" s="491">
        <v>522.75</v>
      </c>
      <c r="C176" s="492"/>
      <c r="D176" s="492"/>
      <c r="E176" s="482">
        <f t="shared" si="7"/>
        <v>0</v>
      </c>
      <c r="F176" s="492">
        <v>522.75</v>
      </c>
      <c r="G176" s="494"/>
      <c r="H176" s="494" t="s">
        <v>791</v>
      </c>
      <c r="I176" s="492">
        <v>366</v>
      </c>
      <c r="J176" s="494" t="s">
        <v>873</v>
      </c>
      <c r="K176" s="494">
        <v>522.75</v>
      </c>
      <c r="L176" s="494"/>
      <c r="M176" s="494" t="s">
        <v>791</v>
      </c>
      <c r="N176" s="494">
        <v>366</v>
      </c>
      <c r="O176" s="494"/>
      <c r="P176" s="492"/>
      <c r="Q176" s="466">
        <v>522.75</v>
      </c>
      <c r="R176" s="480">
        <f t="shared" si="6"/>
        <v>0</v>
      </c>
      <c r="T176" t="s">
        <v>795</v>
      </c>
      <c r="U176">
        <v>132</v>
      </c>
      <c r="W176" s="500">
        <f t="shared" si="8"/>
        <v>390.75</v>
      </c>
      <c r="Z176" t="s">
        <v>873</v>
      </c>
      <c r="AA176">
        <v>522.75</v>
      </c>
    </row>
    <row r="177" ht="26.1" customHeight="1" spans="1:27">
      <c r="A177" s="501" t="s">
        <v>874</v>
      </c>
      <c r="B177" s="491">
        <v>440</v>
      </c>
      <c r="C177" s="492"/>
      <c r="D177" s="492"/>
      <c r="E177" s="482">
        <f t="shared" si="7"/>
        <v>0</v>
      </c>
      <c r="F177" s="492">
        <v>440</v>
      </c>
      <c r="G177" s="494"/>
      <c r="H177" s="494" t="s">
        <v>793</v>
      </c>
      <c r="I177" s="492">
        <v>200</v>
      </c>
      <c r="J177" s="494" t="s">
        <v>874</v>
      </c>
      <c r="K177" s="494">
        <v>440</v>
      </c>
      <c r="L177" s="494"/>
      <c r="M177" s="494" t="s">
        <v>793</v>
      </c>
      <c r="N177" s="494">
        <v>200</v>
      </c>
      <c r="O177" s="494"/>
      <c r="P177" s="492"/>
      <c r="Q177" s="466">
        <v>440</v>
      </c>
      <c r="R177" s="480">
        <f t="shared" si="6"/>
        <v>0</v>
      </c>
      <c r="T177" t="s">
        <v>875</v>
      </c>
      <c r="U177">
        <v>100</v>
      </c>
      <c r="W177" s="500">
        <f t="shared" si="8"/>
        <v>340</v>
      </c>
      <c r="Z177" t="s">
        <v>874</v>
      </c>
      <c r="AA177">
        <v>440</v>
      </c>
    </row>
    <row r="178" ht="26.1" customHeight="1" spans="1:27">
      <c r="A178" s="501" t="s">
        <v>876</v>
      </c>
      <c r="B178" s="491">
        <v>300</v>
      </c>
      <c r="C178" s="492"/>
      <c r="D178" s="492"/>
      <c r="E178" s="482">
        <f t="shared" si="7"/>
        <v>0</v>
      </c>
      <c r="F178" s="492">
        <v>300</v>
      </c>
      <c r="G178" s="494"/>
      <c r="H178" s="494" t="s">
        <v>795</v>
      </c>
      <c r="I178" s="492">
        <v>132</v>
      </c>
      <c r="J178" s="494" t="s">
        <v>876</v>
      </c>
      <c r="K178" s="494">
        <v>300</v>
      </c>
      <c r="L178" s="494"/>
      <c r="M178" s="494" t="s">
        <v>795</v>
      </c>
      <c r="N178" s="494">
        <v>132</v>
      </c>
      <c r="O178" s="494"/>
      <c r="P178" s="492"/>
      <c r="Q178" s="466">
        <v>300</v>
      </c>
      <c r="R178" s="480">
        <f t="shared" si="6"/>
        <v>0</v>
      </c>
      <c r="S178" t="s">
        <v>799</v>
      </c>
      <c r="T178" t="s">
        <v>797</v>
      </c>
      <c r="U178">
        <v>1623735.41</v>
      </c>
      <c r="V178">
        <v>1.11670266304222</v>
      </c>
      <c r="W178" s="500">
        <f t="shared" si="8"/>
        <v>-1623435.41</v>
      </c>
      <c r="Z178" t="s">
        <v>876</v>
      </c>
      <c r="AA178">
        <v>300</v>
      </c>
    </row>
    <row r="179" ht="26.1" customHeight="1" spans="1:27">
      <c r="A179" s="501" t="s">
        <v>877</v>
      </c>
      <c r="B179" s="491">
        <v>260</v>
      </c>
      <c r="C179" s="492"/>
      <c r="D179" s="492"/>
      <c r="E179" s="482">
        <f t="shared" si="7"/>
        <v>0</v>
      </c>
      <c r="F179" s="492">
        <v>260</v>
      </c>
      <c r="G179" s="494"/>
      <c r="H179" s="494" t="s">
        <v>878</v>
      </c>
      <c r="I179" s="492">
        <v>120</v>
      </c>
      <c r="J179" s="494" t="s">
        <v>877</v>
      </c>
      <c r="K179" s="494">
        <v>260</v>
      </c>
      <c r="L179" s="494"/>
      <c r="M179" s="494" t="s">
        <v>875</v>
      </c>
      <c r="N179" s="494">
        <v>100</v>
      </c>
      <c r="O179" s="494"/>
      <c r="P179" s="492"/>
      <c r="Q179" s="466">
        <v>260</v>
      </c>
      <c r="R179" s="480">
        <f t="shared" si="6"/>
        <v>0</v>
      </c>
      <c r="T179" t="s">
        <v>802</v>
      </c>
      <c r="U179">
        <v>773114.63</v>
      </c>
      <c r="W179" s="500">
        <f t="shared" si="8"/>
        <v>-772854.63</v>
      </c>
      <c r="Z179" t="s">
        <v>877</v>
      </c>
      <c r="AA179">
        <v>260</v>
      </c>
    </row>
    <row r="180" ht="26.1" customHeight="1" spans="1:28">
      <c r="A180" s="502" t="s">
        <v>879</v>
      </c>
      <c r="B180" s="491" t="e">
        <f>表4!#REF!</f>
        <v>#REF!</v>
      </c>
      <c r="C180" s="492">
        <v>214</v>
      </c>
      <c r="D180" s="492"/>
      <c r="E180" s="482" t="e">
        <f t="shared" si="7"/>
        <v>#REF!</v>
      </c>
      <c r="F180" s="492">
        <v>1828757</v>
      </c>
      <c r="G180" s="494"/>
      <c r="H180" s="494" t="s">
        <v>875</v>
      </c>
      <c r="I180" s="492">
        <v>100</v>
      </c>
      <c r="J180" s="494" t="s">
        <v>879</v>
      </c>
      <c r="K180" s="494">
        <v>1828757</v>
      </c>
      <c r="L180" s="494" t="s">
        <v>799</v>
      </c>
      <c r="M180" s="494" t="s">
        <v>797</v>
      </c>
      <c r="N180" s="494">
        <v>1623450.41</v>
      </c>
      <c r="O180" s="494"/>
      <c r="P180" s="492"/>
      <c r="Q180" s="466">
        <v>1856421</v>
      </c>
      <c r="R180" s="480" t="e">
        <f t="shared" si="6"/>
        <v>#REF!</v>
      </c>
      <c r="T180" t="s">
        <v>757</v>
      </c>
      <c r="U180">
        <v>240000</v>
      </c>
      <c r="W180" s="500" t="e">
        <f t="shared" si="8"/>
        <v>#REF!</v>
      </c>
      <c r="Y180" t="s">
        <v>880</v>
      </c>
      <c r="Z180" t="s">
        <v>879</v>
      </c>
      <c r="AA180">
        <v>1856421</v>
      </c>
      <c r="AB180">
        <v>1.88871615757843</v>
      </c>
    </row>
    <row r="181" ht="26.1" customHeight="1" spans="1:27">
      <c r="A181" s="502" t="s">
        <v>835</v>
      </c>
      <c r="B181" s="491">
        <v>1263000</v>
      </c>
      <c r="C181" s="492"/>
      <c r="D181" s="492"/>
      <c r="E181" s="482">
        <f t="shared" si="7"/>
        <v>0</v>
      </c>
      <c r="F181" s="492">
        <v>1263000</v>
      </c>
      <c r="G181" s="494" t="s">
        <v>799</v>
      </c>
      <c r="H181" s="494" t="s">
        <v>797</v>
      </c>
      <c r="I181" s="492">
        <v>1618643.7</v>
      </c>
      <c r="J181" s="494" t="s">
        <v>835</v>
      </c>
      <c r="K181" s="494">
        <v>1263000</v>
      </c>
      <c r="L181" s="494"/>
      <c r="M181" s="494" t="s">
        <v>802</v>
      </c>
      <c r="N181" s="494">
        <v>772829.63</v>
      </c>
      <c r="O181" s="494"/>
      <c r="P181" s="492"/>
      <c r="Q181" s="466">
        <v>1263000</v>
      </c>
      <c r="R181" s="480">
        <f t="shared" si="6"/>
        <v>0</v>
      </c>
      <c r="T181" t="s">
        <v>881</v>
      </c>
      <c r="U181">
        <v>233275</v>
      </c>
      <c r="W181" s="500">
        <f t="shared" si="8"/>
        <v>1029725</v>
      </c>
      <c r="Z181" t="s">
        <v>647</v>
      </c>
      <c r="AA181">
        <v>1263000</v>
      </c>
    </row>
    <row r="182" ht="26.1" customHeight="1" spans="1:27">
      <c r="A182" s="501" t="s">
        <v>882</v>
      </c>
      <c r="B182" s="491">
        <v>237825</v>
      </c>
      <c r="C182" s="492"/>
      <c r="D182" s="492"/>
      <c r="E182" s="482">
        <f t="shared" si="7"/>
        <v>0</v>
      </c>
      <c r="F182" s="492">
        <v>237825</v>
      </c>
      <c r="G182" s="494"/>
      <c r="H182" s="494" t="s">
        <v>802</v>
      </c>
      <c r="I182" s="492">
        <v>768022.92</v>
      </c>
      <c r="J182" s="494" t="s">
        <v>882</v>
      </c>
      <c r="K182" s="494">
        <v>237825</v>
      </c>
      <c r="L182" s="494"/>
      <c r="M182" s="494" t="s">
        <v>757</v>
      </c>
      <c r="N182" s="494">
        <v>240000</v>
      </c>
      <c r="O182" s="494"/>
      <c r="P182" s="492"/>
      <c r="Q182" s="466">
        <v>237825</v>
      </c>
      <c r="R182" s="480">
        <f t="shared" si="6"/>
        <v>0</v>
      </c>
      <c r="T182" t="s">
        <v>804</v>
      </c>
      <c r="U182">
        <v>158891.89</v>
      </c>
      <c r="W182" s="500">
        <f t="shared" si="8"/>
        <v>78933.11</v>
      </c>
      <c r="Z182" t="s">
        <v>882</v>
      </c>
      <c r="AA182">
        <v>237825</v>
      </c>
    </row>
    <row r="183" ht="26.1" customHeight="1" spans="1:27">
      <c r="A183" s="501" t="s">
        <v>757</v>
      </c>
      <c r="B183" s="491">
        <v>100000</v>
      </c>
      <c r="C183" s="492"/>
      <c r="D183" s="492"/>
      <c r="E183" s="482">
        <f t="shared" si="7"/>
        <v>0</v>
      </c>
      <c r="F183" s="492">
        <v>100000</v>
      </c>
      <c r="G183" s="494"/>
      <c r="H183" s="494" t="s">
        <v>757</v>
      </c>
      <c r="I183" s="492">
        <v>240000</v>
      </c>
      <c r="J183" s="494" t="s">
        <v>757</v>
      </c>
      <c r="K183" s="494">
        <v>100000</v>
      </c>
      <c r="L183" s="494"/>
      <c r="M183" s="494" t="s">
        <v>881</v>
      </c>
      <c r="N183" s="494">
        <v>233275</v>
      </c>
      <c r="O183" s="494"/>
      <c r="P183" s="492"/>
      <c r="Q183" s="466">
        <v>100000</v>
      </c>
      <c r="R183" s="480">
        <f t="shared" si="6"/>
        <v>0</v>
      </c>
      <c r="T183" t="s">
        <v>883</v>
      </c>
      <c r="U183">
        <v>112573.75</v>
      </c>
      <c r="W183" s="500">
        <f t="shared" si="8"/>
        <v>-12573.75</v>
      </c>
      <c r="Z183" t="s">
        <v>757</v>
      </c>
      <c r="AA183">
        <v>100000</v>
      </c>
    </row>
    <row r="184" ht="26.1" customHeight="1" spans="1:27">
      <c r="A184" s="501" t="s">
        <v>884</v>
      </c>
      <c r="B184" s="491">
        <v>95538</v>
      </c>
      <c r="C184" s="492"/>
      <c r="D184" s="492"/>
      <c r="E184" s="482">
        <f t="shared" si="7"/>
        <v>0</v>
      </c>
      <c r="F184" s="492">
        <v>95538</v>
      </c>
      <c r="G184" s="494"/>
      <c r="H184" s="494" t="s">
        <v>881</v>
      </c>
      <c r="I184" s="492">
        <v>233275</v>
      </c>
      <c r="J184" s="494" t="s">
        <v>884</v>
      </c>
      <c r="K184" s="494">
        <v>95538</v>
      </c>
      <c r="L184" s="494"/>
      <c r="M184" s="494" t="s">
        <v>804</v>
      </c>
      <c r="N184" s="494">
        <v>158891.89</v>
      </c>
      <c r="O184" s="494"/>
      <c r="P184" s="492"/>
      <c r="Q184" s="466">
        <v>95538</v>
      </c>
      <c r="R184" s="480">
        <f t="shared" si="6"/>
        <v>0</v>
      </c>
      <c r="T184" t="s">
        <v>885</v>
      </c>
      <c r="U184">
        <v>35092</v>
      </c>
      <c r="W184" s="500">
        <f t="shared" si="8"/>
        <v>60446</v>
      </c>
      <c r="Z184" t="s">
        <v>884</v>
      </c>
      <c r="AA184">
        <v>95538</v>
      </c>
    </row>
    <row r="185" ht="26.1" customHeight="1" spans="1:27">
      <c r="A185" s="501" t="s">
        <v>886</v>
      </c>
      <c r="B185" s="491">
        <v>20000</v>
      </c>
      <c r="C185" s="492"/>
      <c r="D185" s="492"/>
      <c r="E185" s="482">
        <f t="shared" si="7"/>
        <v>0</v>
      </c>
      <c r="F185" s="492">
        <v>20000</v>
      </c>
      <c r="G185" s="494"/>
      <c r="H185" s="494" t="s">
        <v>804</v>
      </c>
      <c r="I185" s="492">
        <v>158891.89</v>
      </c>
      <c r="J185" s="494" t="s">
        <v>886</v>
      </c>
      <c r="K185" s="494">
        <v>20000</v>
      </c>
      <c r="L185" s="494"/>
      <c r="M185" s="494" t="s">
        <v>883</v>
      </c>
      <c r="N185" s="494">
        <v>112573.75</v>
      </c>
      <c r="O185" s="494"/>
      <c r="P185" s="492"/>
      <c r="Q185" s="466">
        <v>20000</v>
      </c>
      <c r="R185" s="480">
        <f t="shared" si="6"/>
        <v>0</v>
      </c>
      <c r="T185" t="s">
        <v>887</v>
      </c>
      <c r="U185">
        <v>19930</v>
      </c>
      <c r="W185" s="500">
        <f t="shared" si="8"/>
        <v>70</v>
      </c>
      <c r="Z185" t="s">
        <v>886</v>
      </c>
      <c r="AA185">
        <v>20000</v>
      </c>
    </row>
    <row r="186" ht="26.1" customHeight="1" spans="1:27">
      <c r="A186" s="501" t="s">
        <v>652</v>
      </c>
      <c r="B186" s="491">
        <v>3700</v>
      </c>
      <c r="C186" s="492"/>
      <c r="D186" s="492"/>
      <c r="E186" s="482">
        <f t="shared" si="7"/>
        <v>0</v>
      </c>
      <c r="F186" s="492">
        <v>3700</v>
      </c>
      <c r="G186" s="494"/>
      <c r="H186" s="494" t="s">
        <v>883</v>
      </c>
      <c r="I186" s="492">
        <v>112573.75</v>
      </c>
      <c r="J186" s="494" t="s">
        <v>652</v>
      </c>
      <c r="K186" s="494">
        <v>3700</v>
      </c>
      <c r="L186" s="494"/>
      <c r="M186" s="494" t="s">
        <v>885</v>
      </c>
      <c r="N186" s="494">
        <v>35092</v>
      </c>
      <c r="O186" s="494"/>
      <c r="P186" s="492"/>
      <c r="Q186" s="466">
        <v>3700</v>
      </c>
      <c r="R186" s="480">
        <f t="shared" si="6"/>
        <v>0</v>
      </c>
      <c r="T186" t="s">
        <v>888</v>
      </c>
      <c r="U186">
        <v>9904</v>
      </c>
      <c r="W186" s="500">
        <f t="shared" si="8"/>
        <v>-6204</v>
      </c>
      <c r="Z186" t="s">
        <v>652</v>
      </c>
      <c r="AA186">
        <v>3700</v>
      </c>
    </row>
    <row r="187" ht="26.1" customHeight="1" spans="1:28">
      <c r="A187" s="502" t="s">
        <v>889</v>
      </c>
      <c r="B187" s="491" t="e">
        <f>表4!#REF!</f>
        <v>#REF!</v>
      </c>
      <c r="C187" s="492">
        <v>215</v>
      </c>
      <c r="D187" s="492"/>
      <c r="E187" s="482" t="e">
        <f t="shared" si="7"/>
        <v>#REF!</v>
      </c>
      <c r="F187" s="492">
        <v>455950</v>
      </c>
      <c r="G187" s="494"/>
      <c r="H187" s="494" t="s">
        <v>885</v>
      </c>
      <c r="I187" s="492">
        <v>35092</v>
      </c>
      <c r="J187" s="494" t="s">
        <v>889</v>
      </c>
      <c r="K187" s="494">
        <v>455950</v>
      </c>
      <c r="L187" s="494"/>
      <c r="M187" s="494" t="s">
        <v>887</v>
      </c>
      <c r="N187" s="494">
        <v>19930</v>
      </c>
      <c r="O187" s="494"/>
      <c r="P187" s="492"/>
      <c r="Q187" s="466">
        <v>466440</v>
      </c>
      <c r="R187" s="480" t="e">
        <f t="shared" si="6"/>
        <v>#REF!</v>
      </c>
      <c r="T187" t="s">
        <v>890</v>
      </c>
      <c r="U187">
        <v>9674.6</v>
      </c>
      <c r="W187" s="500" t="e">
        <f t="shared" si="8"/>
        <v>#REF!</v>
      </c>
      <c r="Y187" t="s">
        <v>891</v>
      </c>
      <c r="Z187" t="s">
        <v>889</v>
      </c>
      <c r="AA187">
        <v>466440</v>
      </c>
      <c r="AB187">
        <v>0.762022587392444</v>
      </c>
    </row>
    <row r="188" ht="26.1" customHeight="1" spans="1:27">
      <c r="A188" s="487" t="s">
        <v>892</v>
      </c>
      <c r="B188" s="497">
        <v>422740</v>
      </c>
      <c r="C188" s="492"/>
      <c r="D188" s="492"/>
      <c r="E188" s="482">
        <f t="shared" si="7"/>
        <v>0</v>
      </c>
      <c r="F188" s="492">
        <v>422740</v>
      </c>
      <c r="G188" s="494"/>
      <c r="H188" s="494" t="s">
        <v>887</v>
      </c>
      <c r="I188" s="492">
        <v>19930</v>
      </c>
      <c r="J188" s="494" t="s">
        <v>892</v>
      </c>
      <c r="K188" s="494">
        <v>422740</v>
      </c>
      <c r="L188" s="494"/>
      <c r="M188" s="494" t="s">
        <v>888</v>
      </c>
      <c r="N188" s="494">
        <v>9904</v>
      </c>
      <c r="O188" s="494"/>
      <c r="P188" s="492"/>
      <c r="Q188" s="466">
        <v>422740</v>
      </c>
      <c r="R188" s="480">
        <f t="shared" si="6"/>
        <v>0</v>
      </c>
      <c r="T188" t="s">
        <v>808</v>
      </c>
      <c r="U188">
        <v>9474.17</v>
      </c>
      <c r="W188" s="500">
        <f t="shared" si="8"/>
        <v>413265.83</v>
      </c>
      <c r="Z188" t="s">
        <v>652</v>
      </c>
      <c r="AA188">
        <v>422740</v>
      </c>
    </row>
    <row r="189" ht="26.1" customHeight="1" spans="1:27">
      <c r="A189" s="504" t="s">
        <v>893</v>
      </c>
      <c r="B189" s="499">
        <v>20000</v>
      </c>
      <c r="C189" s="492"/>
      <c r="D189" s="492"/>
      <c r="E189" s="482">
        <f t="shared" si="7"/>
        <v>0</v>
      </c>
      <c r="F189" s="492">
        <v>20000</v>
      </c>
      <c r="G189" s="494"/>
      <c r="H189" s="494" t="s">
        <v>888</v>
      </c>
      <c r="I189" s="492">
        <v>9904</v>
      </c>
      <c r="J189" s="494" t="s">
        <v>893</v>
      </c>
      <c r="K189" s="494">
        <v>20000</v>
      </c>
      <c r="L189" s="494"/>
      <c r="M189" s="494" t="s">
        <v>890</v>
      </c>
      <c r="N189" s="494">
        <v>9674.6</v>
      </c>
      <c r="O189" s="494"/>
      <c r="P189" s="492"/>
      <c r="Q189" s="466">
        <v>20000</v>
      </c>
      <c r="R189" s="480">
        <f t="shared" si="6"/>
        <v>0</v>
      </c>
      <c r="T189" t="s">
        <v>894</v>
      </c>
      <c r="U189">
        <v>8124</v>
      </c>
      <c r="W189" s="500">
        <f t="shared" si="8"/>
        <v>11876</v>
      </c>
      <c r="Z189" t="s">
        <v>893</v>
      </c>
      <c r="AA189">
        <v>20000</v>
      </c>
    </row>
    <row r="190" ht="26.1" customHeight="1" spans="1:27">
      <c r="A190" s="501" t="s">
        <v>895</v>
      </c>
      <c r="B190" s="505">
        <v>10000</v>
      </c>
      <c r="C190" s="506"/>
      <c r="D190" s="506"/>
      <c r="E190" s="482">
        <f t="shared" si="7"/>
        <v>0</v>
      </c>
      <c r="F190" s="506">
        <v>10000</v>
      </c>
      <c r="G190" s="494"/>
      <c r="H190" s="494" t="s">
        <v>890</v>
      </c>
      <c r="I190" s="492">
        <v>9674.6</v>
      </c>
      <c r="J190" s="507" t="s">
        <v>895</v>
      </c>
      <c r="K190" s="507">
        <v>10000</v>
      </c>
      <c r="L190" s="507"/>
      <c r="M190" s="507" t="s">
        <v>808</v>
      </c>
      <c r="N190" s="507">
        <v>9474.17</v>
      </c>
      <c r="O190" s="507"/>
      <c r="P190" s="506"/>
      <c r="Q190" s="466">
        <v>10000</v>
      </c>
      <c r="R190" s="480">
        <f t="shared" si="6"/>
        <v>0</v>
      </c>
      <c r="T190" t="s">
        <v>896</v>
      </c>
      <c r="U190">
        <v>4240</v>
      </c>
      <c r="W190" s="500">
        <f t="shared" si="8"/>
        <v>5760</v>
      </c>
      <c r="Z190" t="s">
        <v>895</v>
      </c>
      <c r="AA190">
        <v>10000</v>
      </c>
    </row>
    <row r="191" ht="26.1" customHeight="1" spans="1:27">
      <c r="A191" s="501" t="s">
        <v>692</v>
      </c>
      <c r="B191" s="491">
        <v>9000</v>
      </c>
      <c r="C191" s="492"/>
      <c r="D191" s="492"/>
      <c r="E191" s="482">
        <f t="shared" si="7"/>
        <v>0</v>
      </c>
      <c r="F191" s="492">
        <v>9000</v>
      </c>
      <c r="G191" s="507"/>
      <c r="H191" s="507" t="s">
        <v>808</v>
      </c>
      <c r="I191" s="506">
        <v>9474.17</v>
      </c>
      <c r="J191" s="494" t="s">
        <v>692</v>
      </c>
      <c r="K191" s="494">
        <v>9000</v>
      </c>
      <c r="L191" s="494"/>
      <c r="M191" s="494" t="s">
        <v>894</v>
      </c>
      <c r="N191" s="494">
        <v>8124</v>
      </c>
      <c r="O191" s="494"/>
      <c r="P191" s="492"/>
      <c r="Q191" s="466">
        <v>9000</v>
      </c>
      <c r="R191" s="480">
        <f t="shared" si="6"/>
        <v>0</v>
      </c>
      <c r="T191" t="s">
        <v>811</v>
      </c>
      <c r="U191">
        <v>4162.37</v>
      </c>
      <c r="W191" s="500">
        <f t="shared" si="8"/>
        <v>4837.63</v>
      </c>
      <c r="Z191" t="s">
        <v>692</v>
      </c>
      <c r="AA191">
        <v>9000</v>
      </c>
    </row>
    <row r="192" ht="26.1" customHeight="1" spans="1:27">
      <c r="A192" s="501" t="s">
        <v>897</v>
      </c>
      <c r="B192" s="491">
        <v>4700</v>
      </c>
      <c r="C192" s="492"/>
      <c r="D192" s="492"/>
      <c r="E192" s="482">
        <f t="shared" si="7"/>
        <v>0</v>
      </c>
      <c r="F192" s="492">
        <v>4700</v>
      </c>
      <c r="G192" s="494"/>
      <c r="H192" s="494" t="s">
        <v>894</v>
      </c>
      <c r="I192" s="492">
        <v>8124</v>
      </c>
      <c r="J192" s="494" t="s">
        <v>897</v>
      </c>
      <c r="K192" s="494">
        <v>4700</v>
      </c>
      <c r="L192" s="494"/>
      <c r="M192" s="494" t="s">
        <v>896</v>
      </c>
      <c r="N192" s="494">
        <v>4240</v>
      </c>
      <c r="O192" s="494"/>
      <c r="P192" s="492"/>
      <c r="Q192" s="466">
        <v>4700</v>
      </c>
      <c r="R192" s="480">
        <f t="shared" si="6"/>
        <v>0</v>
      </c>
      <c r="T192" t="s">
        <v>898</v>
      </c>
      <c r="U192">
        <v>1600</v>
      </c>
      <c r="W192" s="500">
        <f t="shared" si="8"/>
        <v>3100</v>
      </c>
      <c r="Z192" t="s">
        <v>899</v>
      </c>
      <c r="AA192">
        <v>4700</v>
      </c>
    </row>
    <row r="193" ht="26.1" customHeight="1" spans="1:28">
      <c r="A193" s="502" t="s">
        <v>900</v>
      </c>
      <c r="B193" s="491" t="e">
        <f>表4!#REF!</f>
        <v>#REF!</v>
      </c>
      <c r="C193" s="492">
        <v>216</v>
      </c>
      <c r="D193" s="492"/>
      <c r="E193" s="482" t="e">
        <f t="shared" si="7"/>
        <v>#REF!</v>
      </c>
      <c r="F193" s="492">
        <v>147022.88</v>
      </c>
      <c r="G193" s="494"/>
      <c r="H193" s="494" t="s">
        <v>896</v>
      </c>
      <c r="I193" s="492">
        <v>4240</v>
      </c>
      <c r="J193" s="494" t="s">
        <v>900</v>
      </c>
      <c r="K193" s="494">
        <v>147022.88</v>
      </c>
      <c r="L193" s="494"/>
      <c r="M193" s="494" t="s">
        <v>811</v>
      </c>
      <c r="N193" s="494">
        <v>4162.37</v>
      </c>
      <c r="O193" s="494"/>
      <c r="P193" s="492"/>
      <c r="Q193" s="466">
        <v>153302</v>
      </c>
      <c r="R193" s="480" t="e">
        <f t="shared" si="6"/>
        <v>#REF!</v>
      </c>
      <c r="T193" t="s">
        <v>901</v>
      </c>
      <c r="U193">
        <v>1524</v>
      </c>
      <c r="W193" s="500" t="e">
        <f t="shared" si="8"/>
        <v>#REF!</v>
      </c>
      <c r="Y193" t="s">
        <v>902</v>
      </c>
      <c r="Z193" t="s">
        <v>900</v>
      </c>
      <c r="AA193">
        <v>153302</v>
      </c>
      <c r="AB193">
        <v>1.32918842357015</v>
      </c>
    </row>
    <row r="194" ht="26.1" customHeight="1" spans="1:27">
      <c r="A194" s="502" t="s">
        <v>892</v>
      </c>
      <c r="B194" s="491">
        <v>109400</v>
      </c>
      <c r="C194" s="492"/>
      <c r="D194" s="492"/>
      <c r="E194" s="482">
        <f t="shared" si="7"/>
        <v>0</v>
      </c>
      <c r="F194" s="492">
        <v>109400</v>
      </c>
      <c r="G194" s="494"/>
      <c r="H194" s="494" t="s">
        <v>811</v>
      </c>
      <c r="I194" s="492">
        <v>4162.37</v>
      </c>
      <c r="J194" s="494" t="s">
        <v>892</v>
      </c>
      <c r="K194" s="494">
        <v>109400</v>
      </c>
      <c r="L194" s="494"/>
      <c r="M194" s="494" t="s">
        <v>898</v>
      </c>
      <c r="N194" s="494">
        <v>1600</v>
      </c>
      <c r="O194" s="494"/>
      <c r="P194" s="492"/>
      <c r="Q194" s="466">
        <v>109400</v>
      </c>
      <c r="R194" s="480">
        <f t="shared" si="6"/>
        <v>0</v>
      </c>
      <c r="T194" t="s">
        <v>903</v>
      </c>
      <c r="U194">
        <v>1190</v>
      </c>
      <c r="W194" s="500">
        <f t="shared" si="8"/>
        <v>108210</v>
      </c>
      <c r="Z194" t="s">
        <v>652</v>
      </c>
      <c r="AA194">
        <v>109400</v>
      </c>
    </row>
    <row r="195" ht="26.1" customHeight="1" spans="1:27">
      <c r="A195" s="501" t="s">
        <v>904</v>
      </c>
      <c r="B195" s="491">
        <v>35396</v>
      </c>
      <c r="C195" s="492"/>
      <c r="D195" s="492"/>
      <c r="E195" s="482">
        <f t="shared" si="7"/>
        <v>0</v>
      </c>
      <c r="F195" s="492">
        <v>35396</v>
      </c>
      <c r="G195" s="494"/>
      <c r="H195" s="494" t="s">
        <v>898</v>
      </c>
      <c r="I195" s="492">
        <v>1600</v>
      </c>
      <c r="J195" s="494" t="s">
        <v>904</v>
      </c>
      <c r="K195" s="494">
        <v>35396</v>
      </c>
      <c r="L195" s="494"/>
      <c r="M195" s="494" t="s">
        <v>901</v>
      </c>
      <c r="N195" s="494">
        <v>1524</v>
      </c>
      <c r="O195" s="494"/>
      <c r="P195" s="492"/>
      <c r="Q195" s="466">
        <v>35396</v>
      </c>
      <c r="R195" s="480">
        <f t="shared" si="6"/>
        <v>0</v>
      </c>
      <c r="T195" t="s">
        <v>817</v>
      </c>
      <c r="U195">
        <v>665</v>
      </c>
      <c r="W195" s="500">
        <f t="shared" si="8"/>
        <v>34731</v>
      </c>
      <c r="Z195" t="s">
        <v>904</v>
      </c>
      <c r="AA195">
        <v>35396</v>
      </c>
    </row>
    <row r="196" ht="26.1" customHeight="1" spans="1:27">
      <c r="A196" s="501" t="s">
        <v>654</v>
      </c>
      <c r="B196" s="491">
        <v>7200</v>
      </c>
      <c r="C196" s="492"/>
      <c r="D196" s="492"/>
      <c r="E196" s="482">
        <f t="shared" si="7"/>
        <v>0</v>
      </c>
      <c r="F196" s="492">
        <v>7200</v>
      </c>
      <c r="G196" s="494"/>
      <c r="H196" s="494" t="s">
        <v>901</v>
      </c>
      <c r="I196" s="492">
        <v>1524</v>
      </c>
      <c r="J196" s="494" t="s">
        <v>654</v>
      </c>
      <c r="K196" s="494">
        <v>7200</v>
      </c>
      <c r="L196" s="494"/>
      <c r="M196" s="494" t="s">
        <v>903</v>
      </c>
      <c r="N196" s="494">
        <v>1190</v>
      </c>
      <c r="O196" s="494"/>
      <c r="P196" s="492"/>
      <c r="Q196" s="466">
        <v>7200</v>
      </c>
      <c r="R196" s="480">
        <f t="shared" si="6"/>
        <v>0</v>
      </c>
      <c r="T196" t="s">
        <v>819</v>
      </c>
      <c r="U196">
        <v>300</v>
      </c>
      <c r="W196" s="500">
        <f t="shared" si="8"/>
        <v>6900</v>
      </c>
      <c r="Z196" t="s">
        <v>654</v>
      </c>
      <c r="AA196">
        <v>7200</v>
      </c>
    </row>
    <row r="197" ht="26.1" customHeight="1" spans="1:28">
      <c r="A197" s="502" t="s">
        <v>905</v>
      </c>
      <c r="B197" s="491" t="e">
        <f>表4!#REF!</f>
        <v>#REF!</v>
      </c>
      <c r="C197" s="492">
        <v>217</v>
      </c>
      <c r="D197" s="492"/>
      <c r="E197" s="482" t="e">
        <f t="shared" si="7"/>
        <v>#REF!</v>
      </c>
      <c r="F197" s="492">
        <v>265</v>
      </c>
      <c r="G197" s="494"/>
      <c r="H197" s="494" t="s">
        <v>903</v>
      </c>
      <c r="I197" s="492">
        <v>1190</v>
      </c>
      <c r="J197" s="494" t="s">
        <v>905</v>
      </c>
      <c r="K197" s="494">
        <v>265</v>
      </c>
      <c r="L197" s="494"/>
      <c r="M197" s="494" t="s">
        <v>817</v>
      </c>
      <c r="N197" s="494">
        <v>665</v>
      </c>
      <c r="O197" s="494"/>
      <c r="P197" s="492"/>
      <c r="Q197" s="466">
        <v>265</v>
      </c>
      <c r="R197" s="480" t="e">
        <f t="shared" ref="R197:R222" si="9">B197-Q197</f>
        <v>#REF!</v>
      </c>
      <c r="S197" t="s">
        <v>821</v>
      </c>
      <c r="T197" t="s">
        <v>820</v>
      </c>
      <c r="U197">
        <v>449773.3</v>
      </c>
      <c r="V197">
        <v>1.17229207391769</v>
      </c>
      <c r="W197" s="500" t="e">
        <f t="shared" si="8"/>
        <v>#REF!</v>
      </c>
      <c r="Y197" t="s">
        <v>906</v>
      </c>
      <c r="Z197" t="s">
        <v>905</v>
      </c>
      <c r="AA197">
        <v>265</v>
      </c>
      <c r="AB197">
        <v>1</v>
      </c>
    </row>
    <row r="198" ht="26.1" customHeight="1" spans="1:27">
      <c r="A198" s="502" t="s">
        <v>907</v>
      </c>
      <c r="B198" s="491">
        <v>265</v>
      </c>
      <c r="C198" s="492"/>
      <c r="D198" s="492"/>
      <c r="E198" s="482">
        <f t="shared" ref="E198:E222" si="10">B198-F198</f>
        <v>0</v>
      </c>
      <c r="F198" s="492">
        <v>265</v>
      </c>
      <c r="G198" s="494"/>
      <c r="H198" s="494" t="s">
        <v>817</v>
      </c>
      <c r="I198" s="492">
        <v>665</v>
      </c>
      <c r="J198" s="494" t="s">
        <v>907</v>
      </c>
      <c r="K198" s="494">
        <v>265</v>
      </c>
      <c r="L198" s="494"/>
      <c r="M198" s="494" t="s">
        <v>819</v>
      </c>
      <c r="N198" s="494">
        <v>300</v>
      </c>
      <c r="O198" s="494"/>
      <c r="P198" s="492"/>
      <c r="Q198" s="466">
        <v>265</v>
      </c>
      <c r="R198" s="480">
        <f t="shared" si="9"/>
        <v>0</v>
      </c>
      <c r="T198" t="s">
        <v>823</v>
      </c>
      <c r="U198">
        <v>263780</v>
      </c>
      <c r="W198" s="500">
        <f t="shared" ref="W198:W261" si="11">B198-U198</f>
        <v>-263515</v>
      </c>
      <c r="Z198" t="s">
        <v>908</v>
      </c>
      <c r="AA198">
        <v>265</v>
      </c>
    </row>
    <row r="199" ht="26.1" customHeight="1" spans="1:28">
      <c r="A199" s="502" t="s">
        <v>909</v>
      </c>
      <c r="B199" s="491" t="e">
        <f>表4!#REF!</f>
        <v>#REF!</v>
      </c>
      <c r="C199" s="492">
        <v>220</v>
      </c>
      <c r="D199" s="492"/>
      <c r="E199" s="482" t="e">
        <f t="shared" si="10"/>
        <v>#REF!</v>
      </c>
      <c r="F199" s="492">
        <v>404940</v>
      </c>
      <c r="G199" s="494"/>
      <c r="H199" s="494" t="s">
        <v>819</v>
      </c>
      <c r="I199" s="492">
        <v>300</v>
      </c>
      <c r="J199" s="494" t="s">
        <v>909</v>
      </c>
      <c r="K199" s="494">
        <v>404940</v>
      </c>
      <c r="L199" s="494" t="s">
        <v>821</v>
      </c>
      <c r="M199" s="494" t="s">
        <v>820</v>
      </c>
      <c r="N199" s="494">
        <v>407788.3</v>
      </c>
      <c r="O199" s="494"/>
      <c r="P199" s="492"/>
      <c r="Q199" s="466">
        <v>454740</v>
      </c>
      <c r="R199" s="480" t="e">
        <f t="shared" si="9"/>
        <v>#REF!</v>
      </c>
      <c r="T199" t="s">
        <v>824</v>
      </c>
      <c r="U199">
        <v>68000</v>
      </c>
      <c r="W199" s="500" t="e">
        <f t="shared" si="11"/>
        <v>#REF!</v>
      </c>
      <c r="Y199" t="s">
        <v>910</v>
      </c>
      <c r="Z199" t="s">
        <v>909</v>
      </c>
      <c r="AA199">
        <v>454740</v>
      </c>
      <c r="AB199">
        <v>0.950424178570395</v>
      </c>
    </row>
    <row r="200" ht="26.1" customHeight="1" spans="1:27">
      <c r="A200" s="502" t="s">
        <v>842</v>
      </c>
      <c r="B200" s="491">
        <v>399797</v>
      </c>
      <c r="C200" s="492"/>
      <c r="D200" s="492"/>
      <c r="E200" s="482">
        <f t="shared" si="10"/>
        <v>0</v>
      </c>
      <c r="F200" s="492">
        <v>399797</v>
      </c>
      <c r="G200" s="494" t="s">
        <v>821</v>
      </c>
      <c r="H200" s="494" t="s">
        <v>820</v>
      </c>
      <c r="I200" s="492">
        <v>407788.3</v>
      </c>
      <c r="J200" s="494" t="s">
        <v>842</v>
      </c>
      <c r="K200" s="494">
        <v>399797</v>
      </c>
      <c r="L200" s="494"/>
      <c r="M200" s="494" t="s">
        <v>823</v>
      </c>
      <c r="N200" s="494">
        <v>221795</v>
      </c>
      <c r="O200" s="494"/>
      <c r="P200" s="492"/>
      <c r="Q200" s="466">
        <v>399797</v>
      </c>
      <c r="R200" s="480">
        <f t="shared" si="9"/>
        <v>0</v>
      </c>
      <c r="T200" t="s">
        <v>757</v>
      </c>
      <c r="U200">
        <v>50000</v>
      </c>
      <c r="W200" s="500">
        <f t="shared" si="11"/>
        <v>349797</v>
      </c>
      <c r="Z200" t="s">
        <v>757</v>
      </c>
      <c r="AA200">
        <v>399797</v>
      </c>
    </row>
    <row r="201" ht="26.1" customHeight="1" spans="1:27">
      <c r="A201" s="501" t="s">
        <v>911</v>
      </c>
      <c r="B201" s="491">
        <v>32500</v>
      </c>
      <c r="C201" s="492"/>
      <c r="D201" s="492"/>
      <c r="E201" s="482">
        <f t="shared" si="10"/>
        <v>0</v>
      </c>
      <c r="F201" s="492">
        <v>32500</v>
      </c>
      <c r="G201" s="494"/>
      <c r="H201" s="494" t="s">
        <v>823</v>
      </c>
      <c r="I201" s="492">
        <v>221795</v>
      </c>
      <c r="J201" s="494" t="s">
        <v>911</v>
      </c>
      <c r="K201" s="494">
        <v>32500</v>
      </c>
      <c r="L201" s="494"/>
      <c r="M201" s="494" t="s">
        <v>824</v>
      </c>
      <c r="N201" s="494">
        <v>68000</v>
      </c>
      <c r="O201" s="494"/>
      <c r="P201" s="492"/>
      <c r="Q201" s="466">
        <v>32500</v>
      </c>
      <c r="R201" s="480">
        <f t="shared" si="9"/>
        <v>0</v>
      </c>
      <c r="T201" t="s">
        <v>755</v>
      </c>
      <c r="U201">
        <v>30000</v>
      </c>
      <c r="W201" s="500">
        <f t="shared" si="11"/>
        <v>2500</v>
      </c>
      <c r="Z201" t="s">
        <v>911</v>
      </c>
      <c r="AA201">
        <v>32500</v>
      </c>
    </row>
    <row r="202" ht="26.1" customHeight="1" spans="1:27">
      <c r="A202" s="501" t="s">
        <v>652</v>
      </c>
      <c r="B202" s="491">
        <v>11760</v>
      </c>
      <c r="C202" s="492"/>
      <c r="D202" s="492"/>
      <c r="E202" s="482">
        <f t="shared" si="10"/>
        <v>0</v>
      </c>
      <c r="F202" s="492">
        <v>11760</v>
      </c>
      <c r="G202" s="494"/>
      <c r="H202" s="494" t="s">
        <v>824</v>
      </c>
      <c r="I202" s="492">
        <v>68000</v>
      </c>
      <c r="J202" s="494" t="s">
        <v>652</v>
      </c>
      <c r="K202" s="494">
        <v>11760</v>
      </c>
      <c r="L202" s="494"/>
      <c r="M202" s="494" t="s">
        <v>757</v>
      </c>
      <c r="N202" s="494">
        <v>50000</v>
      </c>
      <c r="O202" s="494"/>
      <c r="P202" s="492"/>
      <c r="Q202" s="466">
        <v>11760</v>
      </c>
      <c r="R202" s="480">
        <f t="shared" si="9"/>
        <v>0</v>
      </c>
      <c r="T202" t="s">
        <v>912</v>
      </c>
      <c r="U202">
        <v>23100</v>
      </c>
      <c r="W202" s="500">
        <f t="shared" si="11"/>
        <v>-11340</v>
      </c>
      <c r="Z202" t="s">
        <v>652</v>
      </c>
      <c r="AA202">
        <v>11760</v>
      </c>
    </row>
    <row r="203" ht="26.1" customHeight="1" spans="1:27">
      <c r="A203" s="501" t="s">
        <v>913</v>
      </c>
      <c r="B203" s="491">
        <v>8520</v>
      </c>
      <c r="C203" s="492"/>
      <c r="D203" s="492"/>
      <c r="E203" s="482">
        <f t="shared" si="10"/>
        <v>0</v>
      </c>
      <c r="F203" s="492">
        <v>8520</v>
      </c>
      <c r="G203" s="494"/>
      <c r="H203" s="494" t="s">
        <v>757</v>
      </c>
      <c r="I203" s="492">
        <v>50000</v>
      </c>
      <c r="J203" s="494" t="s">
        <v>913</v>
      </c>
      <c r="K203" s="494">
        <v>8520</v>
      </c>
      <c r="L203" s="494"/>
      <c r="M203" s="494" t="s">
        <v>755</v>
      </c>
      <c r="N203" s="494">
        <v>30000</v>
      </c>
      <c r="O203" s="494"/>
      <c r="P203" s="492"/>
      <c r="Q203" s="466">
        <v>8520</v>
      </c>
      <c r="R203" s="480">
        <f t="shared" si="9"/>
        <v>0</v>
      </c>
      <c r="T203" t="s">
        <v>829</v>
      </c>
      <c r="U203">
        <v>10000</v>
      </c>
      <c r="W203" s="500">
        <f t="shared" si="11"/>
        <v>-1480</v>
      </c>
      <c r="Z203" t="s">
        <v>913</v>
      </c>
      <c r="AA203">
        <v>8520</v>
      </c>
    </row>
    <row r="204" ht="26.1" customHeight="1" spans="1:27">
      <c r="A204" s="501" t="s">
        <v>914</v>
      </c>
      <c r="B204" s="491">
        <v>2163</v>
      </c>
      <c r="C204" s="492"/>
      <c r="D204" s="492"/>
      <c r="E204" s="482">
        <f t="shared" si="10"/>
        <v>0</v>
      </c>
      <c r="F204" s="492">
        <v>2163</v>
      </c>
      <c r="G204" s="494"/>
      <c r="H204" s="494" t="s">
        <v>755</v>
      </c>
      <c r="I204" s="492">
        <v>30000</v>
      </c>
      <c r="J204" s="494" t="s">
        <v>914</v>
      </c>
      <c r="K204" s="494">
        <v>2163</v>
      </c>
      <c r="L204" s="494"/>
      <c r="M204" s="494" t="s">
        <v>912</v>
      </c>
      <c r="N204" s="494">
        <v>23100</v>
      </c>
      <c r="O204" s="494"/>
      <c r="P204" s="492"/>
      <c r="Q204" s="466">
        <v>2163</v>
      </c>
      <c r="R204" s="480">
        <f t="shared" si="9"/>
        <v>0</v>
      </c>
      <c r="T204" t="s">
        <v>915</v>
      </c>
      <c r="U204">
        <v>2400</v>
      </c>
      <c r="W204" s="500">
        <f t="shared" si="11"/>
        <v>-237</v>
      </c>
      <c r="Z204" t="s">
        <v>914</v>
      </c>
      <c r="AA204">
        <v>2163</v>
      </c>
    </row>
    <row r="205" ht="26.1" customHeight="1" spans="1:28">
      <c r="A205" s="502" t="s">
        <v>916</v>
      </c>
      <c r="B205" s="491" t="e">
        <f>表4!#REF!</f>
        <v>#REF!</v>
      </c>
      <c r="C205" s="492">
        <v>221</v>
      </c>
      <c r="D205" s="492"/>
      <c r="E205" s="482" t="e">
        <f t="shared" si="10"/>
        <v>#REF!</v>
      </c>
      <c r="F205" s="492">
        <v>89289</v>
      </c>
      <c r="G205" s="494"/>
      <c r="H205" s="494" t="s">
        <v>912</v>
      </c>
      <c r="I205" s="492">
        <v>23100</v>
      </c>
      <c r="J205" s="494" t="s">
        <v>916</v>
      </c>
      <c r="K205" s="494">
        <v>89289</v>
      </c>
      <c r="L205" s="494"/>
      <c r="M205" s="494" t="s">
        <v>829</v>
      </c>
      <c r="N205" s="494">
        <v>10000</v>
      </c>
      <c r="O205" s="494"/>
      <c r="P205" s="492"/>
      <c r="Q205" s="466">
        <v>89289</v>
      </c>
      <c r="R205" s="480" t="e">
        <f t="shared" si="9"/>
        <v>#REF!</v>
      </c>
      <c r="T205" t="s">
        <v>917</v>
      </c>
      <c r="U205">
        <v>1600</v>
      </c>
      <c r="W205" s="500" t="e">
        <f t="shared" si="11"/>
        <v>#REF!</v>
      </c>
      <c r="Y205" t="s">
        <v>918</v>
      </c>
      <c r="Z205" t="s">
        <v>916</v>
      </c>
      <c r="AA205">
        <v>89289</v>
      </c>
      <c r="AB205">
        <v>1.03207573340731</v>
      </c>
    </row>
    <row r="206" ht="26.1" customHeight="1" spans="1:27">
      <c r="A206" s="502" t="s">
        <v>835</v>
      </c>
      <c r="B206" s="491">
        <v>54235</v>
      </c>
      <c r="C206" s="492"/>
      <c r="D206" s="492"/>
      <c r="E206" s="482">
        <f t="shared" si="10"/>
        <v>0</v>
      </c>
      <c r="F206" s="492">
        <v>54235</v>
      </c>
      <c r="G206" s="494"/>
      <c r="H206" s="494" t="s">
        <v>829</v>
      </c>
      <c r="I206" s="492">
        <v>10000</v>
      </c>
      <c r="J206" s="494" t="s">
        <v>835</v>
      </c>
      <c r="K206" s="494">
        <v>54235</v>
      </c>
      <c r="L206" s="494"/>
      <c r="M206" s="494" t="s">
        <v>915</v>
      </c>
      <c r="N206" s="494">
        <v>2400</v>
      </c>
      <c r="O206" s="494"/>
      <c r="P206" s="492"/>
      <c r="Q206" s="466">
        <v>54235</v>
      </c>
      <c r="R206" s="480">
        <f t="shared" si="9"/>
        <v>0</v>
      </c>
      <c r="S206" t="s">
        <v>834</v>
      </c>
      <c r="T206" t="s">
        <v>832</v>
      </c>
      <c r="U206">
        <v>19350</v>
      </c>
      <c r="V206">
        <v>1</v>
      </c>
      <c r="W206" s="500">
        <f t="shared" si="11"/>
        <v>34885</v>
      </c>
      <c r="Z206" t="s">
        <v>647</v>
      </c>
      <c r="AA206">
        <v>54235</v>
      </c>
    </row>
    <row r="207" ht="26.1" customHeight="1" spans="1:27">
      <c r="A207" s="501" t="s">
        <v>919</v>
      </c>
      <c r="B207" s="491">
        <v>21962</v>
      </c>
      <c r="C207" s="492"/>
      <c r="D207" s="492"/>
      <c r="E207" s="482">
        <f t="shared" si="10"/>
        <v>0</v>
      </c>
      <c r="F207" s="492">
        <v>21962</v>
      </c>
      <c r="G207" s="494"/>
      <c r="H207" s="494" t="s">
        <v>915</v>
      </c>
      <c r="I207" s="492">
        <v>2400</v>
      </c>
      <c r="J207" s="494" t="s">
        <v>919</v>
      </c>
      <c r="K207" s="494">
        <v>21962</v>
      </c>
      <c r="L207" s="494"/>
      <c r="M207" s="494" t="s">
        <v>917</v>
      </c>
      <c r="N207" s="494">
        <v>1600</v>
      </c>
      <c r="O207" s="494"/>
      <c r="P207" s="492"/>
      <c r="Q207" s="466">
        <v>21962</v>
      </c>
      <c r="R207" s="480">
        <f t="shared" si="9"/>
        <v>0</v>
      </c>
      <c r="T207" t="s">
        <v>647</v>
      </c>
      <c r="U207">
        <v>11300</v>
      </c>
      <c r="W207" s="500">
        <f t="shared" si="11"/>
        <v>10662</v>
      </c>
      <c r="Z207" t="s">
        <v>919</v>
      </c>
      <c r="AA207">
        <v>21962</v>
      </c>
    </row>
    <row r="208" ht="26.1" customHeight="1" spans="1:27">
      <c r="A208" s="501" t="s">
        <v>920</v>
      </c>
      <c r="B208" s="491">
        <v>13092</v>
      </c>
      <c r="C208" s="492"/>
      <c r="D208" s="492"/>
      <c r="E208" s="482">
        <f t="shared" si="10"/>
        <v>0</v>
      </c>
      <c r="F208" s="492">
        <v>13092</v>
      </c>
      <c r="G208" s="494"/>
      <c r="H208" s="494" t="s">
        <v>917</v>
      </c>
      <c r="I208" s="492">
        <v>1600</v>
      </c>
      <c r="J208" s="494" t="s">
        <v>920</v>
      </c>
      <c r="K208" s="494">
        <v>13092</v>
      </c>
      <c r="L208" s="494" t="s">
        <v>834</v>
      </c>
      <c r="M208" s="494" t="s">
        <v>832</v>
      </c>
      <c r="N208" s="494">
        <v>18550</v>
      </c>
      <c r="O208" s="494"/>
      <c r="P208" s="492"/>
      <c r="Q208" s="466">
        <v>13092</v>
      </c>
      <c r="R208" s="480">
        <f t="shared" si="9"/>
        <v>0</v>
      </c>
      <c r="T208" t="s">
        <v>837</v>
      </c>
      <c r="U208">
        <v>3450</v>
      </c>
      <c r="W208" s="500">
        <f t="shared" si="11"/>
        <v>9642</v>
      </c>
      <c r="Z208" t="s">
        <v>920</v>
      </c>
      <c r="AA208">
        <v>13092</v>
      </c>
    </row>
    <row r="209" ht="26.1" customHeight="1" spans="1:28">
      <c r="A209" s="502" t="s">
        <v>921</v>
      </c>
      <c r="B209" s="491" t="e">
        <f>表4!#REF!</f>
        <v>#REF!</v>
      </c>
      <c r="C209" s="492">
        <v>222</v>
      </c>
      <c r="D209" s="492"/>
      <c r="E209" s="482" t="e">
        <f t="shared" si="10"/>
        <v>#REF!</v>
      </c>
      <c r="F209" s="492">
        <v>1050</v>
      </c>
      <c r="G209" s="494"/>
      <c r="H209" s="494" t="s">
        <v>922</v>
      </c>
      <c r="I209" s="492">
        <v>893.3</v>
      </c>
      <c r="J209" s="494" t="s">
        <v>921</v>
      </c>
      <c r="K209" s="494">
        <v>1050</v>
      </c>
      <c r="L209" s="494"/>
      <c r="M209" s="494" t="s">
        <v>647</v>
      </c>
      <c r="N209" s="494">
        <v>10500</v>
      </c>
      <c r="O209" s="494"/>
      <c r="P209" s="492"/>
      <c r="Q209" s="466">
        <v>4300</v>
      </c>
      <c r="R209" s="480" t="e">
        <f t="shared" si="9"/>
        <v>#REF!</v>
      </c>
      <c r="T209" t="s">
        <v>923</v>
      </c>
      <c r="U209">
        <v>2400</v>
      </c>
      <c r="W209" s="500" t="e">
        <f t="shared" si="11"/>
        <v>#REF!</v>
      </c>
      <c r="Y209" t="s">
        <v>924</v>
      </c>
      <c r="Z209" t="s">
        <v>921</v>
      </c>
      <c r="AA209">
        <v>4300</v>
      </c>
      <c r="AB209">
        <v>1.01176470588235</v>
      </c>
    </row>
    <row r="210" ht="26.1" customHeight="1" spans="1:28">
      <c r="A210" s="502" t="s">
        <v>925</v>
      </c>
      <c r="B210" s="491" t="e">
        <f>表4!#REF!</f>
        <v>#REF!</v>
      </c>
      <c r="C210" s="492">
        <v>229</v>
      </c>
      <c r="D210" s="492"/>
      <c r="E210" s="482" t="e">
        <f t="shared" si="10"/>
        <v>#REF!</v>
      </c>
      <c r="F210" s="492">
        <v>287328</v>
      </c>
      <c r="G210" s="494" t="s">
        <v>834</v>
      </c>
      <c r="H210" s="494" t="s">
        <v>832</v>
      </c>
      <c r="I210" s="492">
        <v>18550</v>
      </c>
      <c r="J210" s="494" t="s">
        <v>925</v>
      </c>
      <c r="K210" s="494">
        <v>287328</v>
      </c>
      <c r="L210" s="494"/>
      <c r="M210" s="494" t="s">
        <v>837</v>
      </c>
      <c r="N210" s="494">
        <v>3450</v>
      </c>
      <c r="O210" s="494"/>
      <c r="P210" s="492"/>
      <c r="Q210" s="466">
        <v>759882.3654</v>
      </c>
      <c r="R210" s="480" t="e">
        <f t="shared" si="9"/>
        <v>#REF!</v>
      </c>
      <c r="T210" t="s">
        <v>757</v>
      </c>
      <c r="U210">
        <v>2200</v>
      </c>
      <c r="W210" s="500" t="e">
        <f t="shared" si="11"/>
        <v>#REF!</v>
      </c>
      <c r="Y210" t="s">
        <v>926</v>
      </c>
      <c r="Z210" t="s">
        <v>925</v>
      </c>
      <c r="AA210">
        <v>759882.3654</v>
      </c>
      <c r="AB210">
        <v>2.22684001255781</v>
      </c>
    </row>
    <row r="211" ht="26.1" customHeight="1" spans="1:27">
      <c r="A211" s="487" t="s">
        <v>892</v>
      </c>
      <c r="B211" s="497">
        <v>107531</v>
      </c>
      <c r="C211" s="492"/>
      <c r="D211" s="492"/>
      <c r="E211" s="482">
        <f t="shared" si="10"/>
        <v>0</v>
      </c>
      <c r="F211" s="492">
        <v>107531</v>
      </c>
      <c r="G211" s="494"/>
      <c r="H211" s="494" t="s">
        <v>647</v>
      </c>
      <c r="I211" s="492">
        <v>10500</v>
      </c>
      <c r="J211" s="494" t="s">
        <v>892</v>
      </c>
      <c r="K211" s="494">
        <v>107531</v>
      </c>
      <c r="L211" s="494"/>
      <c r="M211" s="494" t="s">
        <v>923</v>
      </c>
      <c r="N211" s="494">
        <v>2400</v>
      </c>
      <c r="O211" s="494"/>
      <c r="P211" s="492"/>
      <c r="Q211" s="466">
        <v>107531</v>
      </c>
      <c r="R211" s="480">
        <f t="shared" si="9"/>
        <v>0</v>
      </c>
      <c r="S211" t="s">
        <v>841</v>
      </c>
      <c r="T211" t="s">
        <v>840</v>
      </c>
      <c r="U211">
        <v>3464582.505</v>
      </c>
      <c r="V211">
        <v>1.84060086757521</v>
      </c>
      <c r="W211" s="500">
        <f t="shared" si="11"/>
        <v>-3357051.505</v>
      </c>
      <c r="Z211" t="s">
        <v>652</v>
      </c>
      <c r="AA211">
        <v>107531</v>
      </c>
    </row>
    <row r="212" ht="26.1" customHeight="1" spans="1:27">
      <c r="A212" s="504" t="s">
        <v>927</v>
      </c>
      <c r="B212" s="499">
        <v>50000</v>
      </c>
      <c r="C212" s="492"/>
      <c r="D212" s="492"/>
      <c r="E212" s="482">
        <f t="shared" si="10"/>
        <v>0</v>
      </c>
      <c r="F212" s="492">
        <v>50000</v>
      </c>
      <c r="G212" s="494"/>
      <c r="H212" s="494" t="s">
        <v>837</v>
      </c>
      <c r="I212" s="492">
        <v>3450</v>
      </c>
      <c r="J212" s="494" t="s">
        <v>927</v>
      </c>
      <c r="K212" s="494">
        <v>50000</v>
      </c>
      <c r="L212" s="494"/>
      <c r="M212" s="494" t="s">
        <v>757</v>
      </c>
      <c r="N212" s="494">
        <v>2200</v>
      </c>
      <c r="O212" s="494"/>
      <c r="P212" s="492"/>
      <c r="Q212" s="466">
        <v>50000</v>
      </c>
      <c r="R212" s="480">
        <f t="shared" si="9"/>
        <v>0</v>
      </c>
      <c r="T212" t="s">
        <v>757</v>
      </c>
      <c r="U212">
        <v>2080138.19</v>
      </c>
      <c r="W212" s="500">
        <f t="shared" si="11"/>
        <v>-2030138.19</v>
      </c>
      <c r="Z212" t="s">
        <v>927</v>
      </c>
      <c r="AA212">
        <v>50000</v>
      </c>
    </row>
    <row r="213" ht="26.1" customHeight="1" spans="1:27">
      <c r="A213" s="501" t="s">
        <v>653</v>
      </c>
      <c r="B213" s="491">
        <v>16593</v>
      </c>
      <c r="C213" s="492"/>
      <c r="D213" s="492"/>
      <c r="E213" s="482">
        <f t="shared" si="10"/>
        <v>0</v>
      </c>
      <c r="F213" s="492">
        <v>16593</v>
      </c>
      <c r="G213" s="494"/>
      <c r="H213" s="494" t="s">
        <v>923</v>
      </c>
      <c r="I213" s="492">
        <v>2400</v>
      </c>
      <c r="J213" s="494" t="s">
        <v>653</v>
      </c>
      <c r="K213" s="494">
        <v>16593</v>
      </c>
      <c r="L213" s="494" t="s">
        <v>841</v>
      </c>
      <c r="M213" s="494" t="s">
        <v>840</v>
      </c>
      <c r="N213" s="494">
        <v>3467538.535</v>
      </c>
      <c r="O213" s="494"/>
      <c r="P213" s="492"/>
      <c r="Q213" s="466">
        <v>16593</v>
      </c>
      <c r="R213" s="480">
        <f t="shared" si="9"/>
        <v>0</v>
      </c>
      <c r="T213" t="s">
        <v>843</v>
      </c>
      <c r="U213">
        <v>207836</v>
      </c>
      <c r="W213" s="500">
        <f t="shared" si="11"/>
        <v>-191243</v>
      </c>
      <c r="Z213" t="s">
        <v>653</v>
      </c>
      <c r="AA213">
        <v>16593</v>
      </c>
    </row>
    <row r="214" ht="26.1" customHeight="1" spans="1:27">
      <c r="A214" s="501" t="s">
        <v>928</v>
      </c>
      <c r="B214" s="491">
        <v>5000</v>
      </c>
      <c r="C214" s="492"/>
      <c r="D214" s="492"/>
      <c r="E214" s="482">
        <f t="shared" si="10"/>
        <v>0</v>
      </c>
      <c r="F214" s="492">
        <v>5000</v>
      </c>
      <c r="G214" s="494"/>
      <c r="H214" s="494" t="s">
        <v>757</v>
      </c>
      <c r="I214" s="492">
        <v>2200</v>
      </c>
      <c r="J214" s="494" t="s">
        <v>928</v>
      </c>
      <c r="K214" s="494">
        <v>5000</v>
      </c>
      <c r="L214" s="494"/>
      <c r="M214" s="494" t="s">
        <v>757</v>
      </c>
      <c r="N214" s="494">
        <v>2080138.19</v>
      </c>
      <c r="O214" s="494"/>
      <c r="P214" s="492"/>
      <c r="Q214" s="466">
        <v>5000</v>
      </c>
      <c r="R214" s="480">
        <f t="shared" si="9"/>
        <v>0</v>
      </c>
      <c r="T214" t="s">
        <v>845</v>
      </c>
      <c r="U214">
        <v>182792.88</v>
      </c>
      <c r="W214" s="500">
        <f t="shared" si="11"/>
        <v>-177792.88</v>
      </c>
      <c r="Z214" t="s">
        <v>928</v>
      </c>
      <c r="AA214">
        <v>5000</v>
      </c>
    </row>
    <row r="215" ht="26.1" customHeight="1" spans="1:27">
      <c r="A215" s="501" t="s">
        <v>929</v>
      </c>
      <c r="B215" s="491">
        <v>2000</v>
      </c>
      <c r="C215" s="492"/>
      <c r="D215" s="492"/>
      <c r="E215" s="482">
        <f t="shared" si="10"/>
        <v>0</v>
      </c>
      <c r="F215" s="492">
        <v>2000</v>
      </c>
      <c r="G215" s="494" t="s">
        <v>841</v>
      </c>
      <c r="H215" s="494" t="s">
        <v>840</v>
      </c>
      <c r="I215" s="492">
        <v>3452669.255</v>
      </c>
      <c r="J215" s="494" t="s">
        <v>929</v>
      </c>
      <c r="K215" s="494">
        <v>2000</v>
      </c>
      <c r="L215" s="494"/>
      <c r="M215" s="494" t="s">
        <v>843</v>
      </c>
      <c r="N215" s="494">
        <v>207836</v>
      </c>
      <c r="O215" s="494"/>
      <c r="P215" s="492"/>
      <c r="Q215" s="466">
        <v>2000</v>
      </c>
      <c r="R215" s="480">
        <f t="shared" si="9"/>
        <v>0</v>
      </c>
      <c r="T215" t="s">
        <v>847</v>
      </c>
      <c r="U215">
        <v>143400</v>
      </c>
      <c r="W215" s="500">
        <f t="shared" si="11"/>
        <v>-141400</v>
      </c>
      <c r="Z215" t="s">
        <v>929</v>
      </c>
      <c r="AA215">
        <v>2000</v>
      </c>
    </row>
    <row r="216" ht="26.1" customHeight="1" spans="1:27">
      <c r="A216" s="501" t="s">
        <v>930</v>
      </c>
      <c r="B216" s="491">
        <v>400</v>
      </c>
      <c r="C216" s="492"/>
      <c r="D216" s="492"/>
      <c r="E216" s="482">
        <f t="shared" si="10"/>
        <v>0</v>
      </c>
      <c r="F216" s="492">
        <v>400</v>
      </c>
      <c r="G216" s="494"/>
      <c r="H216" s="494" t="s">
        <v>757</v>
      </c>
      <c r="I216" s="492">
        <v>2065268.91</v>
      </c>
      <c r="J216" s="494" t="s">
        <v>930</v>
      </c>
      <c r="K216" s="494">
        <v>400</v>
      </c>
      <c r="L216" s="494"/>
      <c r="M216" s="494" t="s">
        <v>845</v>
      </c>
      <c r="N216" s="494">
        <v>181135.66</v>
      </c>
      <c r="O216" s="494"/>
      <c r="P216" s="492"/>
      <c r="Q216" s="466">
        <v>400</v>
      </c>
      <c r="R216" s="480">
        <f t="shared" si="9"/>
        <v>0</v>
      </c>
      <c r="T216" t="s">
        <v>931</v>
      </c>
      <c r="U216">
        <v>118068.64</v>
      </c>
      <c r="W216" s="500">
        <f t="shared" si="11"/>
        <v>-117668.64</v>
      </c>
      <c r="Z216" t="s">
        <v>930</v>
      </c>
      <c r="AA216">
        <v>400</v>
      </c>
    </row>
    <row r="217" ht="26.1" customHeight="1" spans="1:28">
      <c r="A217" s="508" t="s">
        <v>932</v>
      </c>
      <c r="B217" s="509">
        <v>1516164</v>
      </c>
      <c r="C217" s="510"/>
      <c r="D217" s="510"/>
      <c r="E217" s="482">
        <f t="shared" si="10"/>
        <v>0</v>
      </c>
      <c r="F217" s="510">
        <v>1516164</v>
      </c>
      <c r="G217" s="494"/>
      <c r="H217" s="494" t="s">
        <v>933</v>
      </c>
      <c r="I217" s="492">
        <v>257977</v>
      </c>
      <c r="J217" s="511" t="s">
        <v>932</v>
      </c>
      <c r="K217" s="511">
        <v>1516164</v>
      </c>
      <c r="L217" s="511"/>
      <c r="M217" s="511" t="s">
        <v>847</v>
      </c>
      <c r="N217" s="511">
        <v>143400</v>
      </c>
      <c r="O217" s="511"/>
      <c r="P217" s="510"/>
      <c r="Q217" s="480">
        <v>1516164</v>
      </c>
      <c r="R217" s="480">
        <f t="shared" si="9"/>
        <v>0</v>
      </c>
      <c r="T217" s="500" t="s">
        <v>934</v>
      </c>
      <c r="U217" s="500">
        <v>105068</v>
      </c>
      <c r="W217" s="500">
        <f t="shared" si="11"/>
        <v>1411096</v>
      </c>
      <c r="Y217" s="500" t="s">
        <v>935</v>
      </c>
      <c r="Z217" s="500" t="s">
        <v>936</v>
      </c>
      <c r="AA217" s="500">
        <v>1516164</v>
      </c>
      <c r="AB217" s="500">
        <v>0.841148342878447</v>
      </c>
    </row>
    <row r="218" ht="26.1" customHeight="1" spans="1:28">
      <c r="A218" s="502" t="s">
        <v>937</v>
      </c>
      <c r="B218" s="491">
        <v>1372838</v>
      </c>
      <c r="C218" s="492"/>
      <c r="D218" s="492"/>
      <c r="E218" s="482">
        <f t="shared" si="10"/>
        <v>0</v>
      </c>
      <c r="F218" s="492">
        <v>1372838</v>
      </c>
      <c r="G218" s="511"/>
      <c r="H218" s="511" t="s">
        <v>843</v>
      </c>
      <c r="I218" s="510">
        <v>207836</v>
      </c>
      <c r="J218" s="494" t="s">
        <v>937</v>
      </c>
      <c r="K218" s="494">
        <v>1372838</v>
      </c>
      <c r="L218" s="494"/>
      <c r="M218" s="494" t="s">
        <v>931</v>
      </c>
      <c r="N218" s="494">
        <v>118068.64</v>
      </c>
      <c r="O218" s="494"/>
      <c r="P218" s="492"/>
      <c r="Q218" s="466">
        <v>1372838</v>
      </c>
      <c r="R218" s="480">
        <f t="shared" si="9"/>
        <v>0</v>
      </c>
      <c r="T218" t="s">
        <v>938</v>
      </c>
      <c r="U218">
        <v>50281</v>
      </c>
      <c r="W218" s="500">
        <f t="shared" si="11"/>
        <v>1322557</v>
      </c>
      <c r="Y218" t="s">
        <v>939</v>
      </c>
      <c r="Z218" t="s">
        <v>937</v>
      </c>
      <c r="AA218">
        <v>1372838</v>
      </c>
      <c r="AB218">
        <v>0.805590861772931</v>
      </c>
    </row>
    <row r="219" ht="26.1" customHeight="1" spans="1:28">
      <c r="A219" s="502" t="s">
        <v>940</v>
      </c>
      <c r="B219" s="491">
        <v>143326</v>
      </c>
      <c r="C219" s="492"/>
      <c r="D219" s="492"/>
      <c r="E219" s="482">
        <f t="shared" si="10"/>
        <v>0</v>
      </c>
      <c r="F219" s="492">
        <v>143326</v>
      </c>
      <c r="G219" s="494"/>
      <c r="H219" s="494" t="s">
        <v>845</v>
      </c>
      <c r="I219" s="492">
        <v>181135.66</v>
      </c>
      <c r="J219" s="494" t="s">
        <v>940</v>
      </c>
      <c r="K219" s="494">
        <v>143326</v>
      </c>
      <c r="L219" s="494"/>
      <c r="M219" s="494" t="s">
        <v>934</v>
      </c>
      <c r="N219" s="494">
        <v>101036</v>
      </c>
      <c r="O219" s="494"/>
      <c r="P219" s="492"/>
      <c r="Q219" s="466">
        <v>143326</v>
      </c>
      <c r="R219" s="480">
        <f t="shared" si="9"/>
        <v>0</v>
      </c>
      <c r="T219" t="s">
        <v>652</v>
      </c>
      <c r="U219">
        <v>40936.95</v>
      </c>
      <c r="W219" s="500">
        <f t="shared" si="11"/>
        <v>102389.05</v>
      </c>
      <c r="Y219" t="s">
        <v>941</v>
      </c>
      <c r="Z219" t="s">
        <v>940</v>
      </c>
      <c r="AA219">
        <v>143326</v>
      </c>
      <c r="AB219">
        <v>1.45723145747547</v>
      </c>
    </row>
    <row r="220" ht="33" customHeight="1" spans="1:23">
      <c r="A220" s="512" t="s">
        <v>405</v>
      </c>
      <c r="B220" s="512"/>
      <c r="C220" s="513"/>
      <c r="D220" s="513"/>
      <c r="E220" s="482">
        <f t="shared" si="10"/>
        <v>0</v>
      </c>
      <c r="F220" s="513"/>
      <c r="G220" s="494"/>
      <c r="H220" s="494" t="s">
        <v>847</v>
      </c>
      <c r="I220" s="492">
        <v>143400</v>
      </c>
      <c r="J220" s="513"/>
      <c r="K220" s="513"/>
      <c r="L220" s="513"/>
      <c r="M220" s="516" t="s">
        <v>938</v>
      </c>
      <c r="N220" s="513">
        <v>50281</v>
      </c>
      <c r="O220" s="513"/>
      <c r="P220" s="513"/>
      <c r="R220" s="480">
        <f t="shared" si="9"/>
        <v>0</v>
      </c>
      <c r="T220" t="s">
        <v>942</v>
      </c>
      <c r="U220">
        <v>35933</v>
      </c>
      <c r="W220" s="500">
        <f t="shared" si="11"/>
        <v>-35933</v>
      </c>
    </row>
    <row r="221" ht="51" customHeight="1" spans="1:23">
      <c r="A221" s="514" t="s">
        <v>943</v>
      </c>
      <c r="B221" s="514"/>
      <c r="C221" s="514"/>
      <c r="D221" s="514"/>
      <c r="E221" s="482">
        <f t="shared" si="10"/>
        <v>0</v>
      </c>
      <c r="F221" s="514"/>
      <c r="G221" s="515"/>
      <c r="H221" s="515" t="s">
        <v>931</v>
      </c>
      <c r="I221" s="513">
        <v>118068.64</v>
      </c>
      <c r="J221" s="514"/>
      <c r="K221" s="514"/>
      <c r="L221" s="514"/>
      <c r="M221" s="514" t="s">
        <v>652</v>
      </c>
      <c r="N221" s="514">
        <v>37430</v>
      </c>
      <c r="O221" s="514"/>
      <c r="P221" s="514"/>
      <c r="R221" s="480">
        <f t="shared" si="9"/>
        <v>0</v>
      </c>
      <c r="T221" t="s">
        <v>944</v>
      </c>
      <c r="U221">
        <v>21691.275</v>
      </c>
      <c r="W221" s="500">
        <f t="shared" si="11"/>
        <v>-21691.275</v>
      </c>
    </row>
    <row r="222" ht="24.95" customHeight="1" spans="1:23">
      <c r="A222" s="514" t="s">
        <v>945</v>
      </c>
      <c r="B222" s="514"/>
      <c r="C222" s="514"/>
      <c r="D222" s="514"/>
      <c r="E222" s="482">
        <f t="shared" si="10"/>
        <v>0</v>
      </c>
      <c r="F222" s="514"/>
      <c r="G222" s="514"/>
      <c r="H222" s="514" t="s">
        <v>934</v>
      </c>
      <c r="I222" s="514">
        <v>101036</v>
      </c>
      <c r="J222" s="514"/>
      <c r="K222" s="514"/>
      <c r="L222" s="514"/>
      <c r="M222" s="514" t="s">
        <v>942</v>
      </c>
      <c r="N222" s="514">
        <v>35933</v>
      </c>
      <c r="O222" s="514"/>
      <c r="P222" s="514"/>
      <c r="R222" s="480">
        <f t="shared" si="9"/>
        <v>0</v>
      </c>
      <c r="T222" t="s">
        <v>946</v>
      </c>
      <c r="U222">
        <v>21201</v>
      </c>
      <c r="W222" s="500">
        <f t="shared" si="11"/>
        <v>-21201</v>
      </c>
    </row>
    <row r="223" ht="57" spans="7:23">
      <c r="G223" s="514"/>
      <c r="H223" s="514" t="s">
        <v>938</v>
      </c>
      <c r="I223" s="514">
        <v>50281</v>
      </c>
      <c r="M223" s="466" t="s">
        <v>944</v>
      </c>
      <c r="N223" s="466">
        <v>21691.275</v>
      </c>
      <c r="T223" t="s">
        <v>947</v>
      </c>
      <c r="U223">
        <v>19500</v>
      </c>
      <c r="W223" s="500">
        <f t="shared" si="11"/>
        <v>-19500</v>
      </c>
    </row>
    <row r="224" spans="8:23">
      <c r="H224" s="467" t="s">
        <v>948</v>
      </c>
      <c r="I224" s="466">
        <v>48208.39</v>
      </c>
      <c r="M224" s="466" t="s">
        <v>946</v>
      </c>
      <c r="N224" s="466">
        <v>21201</v>
      </c>
      <c r="T224" t="s">
        <v>852</v>
      </c>
      <c r="U224">
        <v>18861</v>
      </c>
      <c r="W224" s="500">
        <f t="shared" si="11"/>
        <v>-18861</v>
      </c>
    </row>
    <row r="225" spans="8:23">
      <c r="H225" s="467" t="s">
        <v>652</v>
      </c>
      <c r="I225" s="466">
        <v>37430</v>
      </c>
      <c r="M225" s="466" t="s">
        <v>947</v>
      </c>
      <c r="N225" s="466">
        <v>19500</v>
      </c>
      <c r="T225" t="s">
        <v>949</v>
      </c>
      <c r="U225">
        <v>18270.94</v>
      </c>
      <c r="W225" s="500">
        <f t="shared" si="11"/>
        <v>-18270.94</v>
      </c>
    </row>
    <row r="226" spans="8:23">
      <c r="H226" s="467" t="s">
        <v>942</v>
      </c>
      <c r="I226" s="466">
        <v>35933</v>
      </c>
      <c r="M226" s="466" t="s">
        <v>852</v>
      </c>
      <c r="N226" s="466">
        <v>18861</v>
      </c>
      <c r="T226" t="s">
        <v>853</v>
      </c>
      <c r="U226">
        <v>17895</v>
      </c>
      <c r="W226" s="500">
        <f t="shared" si="11"/>
        <v>-17895</v>
      </c>
    </row>
    <row r="227" spans="8:23">
      <c r="H227" s="467" t="s">
        <v>944</v>
      </c>
      <c r="I227" s="466">
        <v>21691.275</v>
      </c>
      <c r="M227" s="466" t="s">
        <v>949</v>
      </c>
      <c r="N227" s="466">
        <v>18270.94</v>
      </c>
      <c r="T227" t="s">
        <v>653</v>
      </c>
      <c r="U227">
        <v>11250</v>
      </c>
      <c r="W227" s="500">
        <f t="shared" si="11"/>
        <v>-11250</v>
      </c>
    </row>
    <row r="228" spans="8:23">
      <c r="H228" s="467" t="s">
        <v>946</v>
      </c>
      <c r="I228" s="466">
        <v>21201</v>
      </c>
      <c r="M228" s="466" t="s">
        <v>853</v>
      </c>
      <c r="N228" s="466">
        <v>17895</v>
      </c>
      <c r="T228" t="s">
        <v>856</v>
      </c>
      <c r="U228">
        <v>8604.33</v>
      </c>
      <c r="W228" s="500">
        <f t="shared" si="11"/>
        <v>-8604.33</v>
      </c>
    </row>
    <row r="229" spans="8:23">
      <c r="H229" s="467" t="s">
        <v>947</v>
      </c>
      <c r="I229" s="466">
        <v>19500</v>
      </c>
      <c r="M229" s="466" t="s">
        <v>950</v>
      </c>
      <c r="N229" s="466">
        <v>12154</v>
      </c>
      <c r="T229" t="s">
        <v>858</v>
      </c>
      <c r="U229">
        <v>8000</v>
      </c>
      <c r="W229" s="500">
        <f t="shared" si="11"/>
        <v>-8000</v>
      </c>
    </row>
    <row r="230" spans="8:23">
      <c r="H230" s="467" t="s">
        <v>852</v>
      </c>
      <c r="I230" s="466">
        <v>18861</v>
      </c>
      <c r="M230" s="466" t="s">
        <v>653</v>
      </c>
      <c r="N230" s="466">
        <v>11250</v>
      </c>
      <c r="T230" t="s">
        <v>951</v>
      </c>
      <c r="U230">
        <v>7496</v>
      </c>
      <c r="W230" s="500">
        <f t="shared" si="11"/>
        <v>-7496</v>
      </c>
    </row>
    <row r="231" spans="8:23">
      <c r="H231" s="467" t="s">
        <v>949</v>
      </c>
      <c r="I231" s="466">
        <v>18270.94</v>
      </c>
      <c r="M231" s="466" t="s">
        <v>856</v>
      </c>
      <c r="N231" s="466">
        <v>8604.33</v>
      </c>
      <c r="T231" t="s">
        <v>952</v>
      </c>
      <c r="U231">
        <v>5000</v>
      </c>
      <c r="W231" s="500">
        <f t="shared" si="11"/>
        <v>-5000</v>
      </c>
    </row>
    <row r="232" spans="8:23">
      <c r="H232" s="467" t="s">
        <v>853</v>
      </c>
      <c r="I232" s="466">
        <v>17895</v>
      </c>
      <c r="M232" s="466" t="s">
        <v>858</v>
      </c>
      <c r="N232" s="466">
        <v>8000</v>
      </c>
      <c r="T232" t="s">
        <v>953</v>
      </c>
      <c r="U232">
        <v>4500</v>
      </c>
      <c r="W232" s="500">
        <f t="shared" si="11"/>
        <v>-4500</v>
      </c>
    </row>
    <row r="233" spans="8:23">
      <c r="H233" s="467" t="s">
        <v>950</v>
      </c>
      <c r="I233" s="466">
        <v>12154</v>
      </c>
      <c r="M233" s="466" t="s">
        <v>951</v>
      </c>
      <c r="N233" s="466">
        <v>7496</v>
      </c>
      <c r="T233" t="s">
        <v>647</v>
      </c>
      <c r="U233">
        <v>4400</v>
      </c>
      <c r="W233" s="500">
        <f t="shared" si="11"/>
        <v>-4400</v>
      </c>
    </row>
    <row r="234" spans="8:23">
      <c r="H234" s="467" t="s">
        <v>653</v>
      </c>
      <c r="I234" s="466">
        <v>11250</v>
      </c>
      <c r="M234" s="466" t="s">
        <v>952</v>
      </c>
      <c r="N234" s="466">
        <v>5000</v>
      </c>
      <c r="T234" t="s">
        <v>861</v>
      </c>
      <c r="U234">
        <v>3850</v>
      </c>
      <c r="W234" s="500">
        <f t="shared" si="11"/>
        <v>-3850</v>
      </c>
    </row>
    <row r="235" spans="8:23">
      <c r="H235" s="467" t="s">
        <v>856</v>
      </c>
      <c r="I235" s="466">
        <v>8604.33</v>
      </c>
      <c r="M235" s="466" t="s">
        <v>953</v>
      </c>
      <c r="N235" s="466">
        <v>4500</v>
      </c>
      <c r="T235" t="s">
        <v>863</v>
      </c>
      <c r="U235">
        <v>3358</v>
      </c>
      <c r="W235" s="500">
        <f t="shared" si="11"/>
        <v>-3358</v>
      </c>
    </row>
    <row r="236" spans="8:23">
      <c r="H236" s="467" t="s">
        <v>858</v>
      </c>
      <c r="I236" s="466">
        <v>8000</v>
      </c>
      <c r="M236" s="466" t="s">
        <v>647</v>
      </c>
      <c r="N236" s="466">
        <v>4400</v>
      </c>
      <c r="T236" t="s">
        <v>954</v>
      </c>
      <c r="U236">
        <v>3074</v>
      </c>
      <c r="W236" s="500">
        <f t="shared" si="11"/>
        <v>-3074</v>
      </c>
    </row>
    <row r="237" spans="8:23">
      <c r="H237" s="467" t="s">
        <v>951</v>
      </c>
      <c r="I237" s="466">
        <v>7496</v>
      </c>
      <c r="M237" s="466" t="s">
        <v>861</v>
      </c>
      <c r="N237" s="466">
        <v>3850</v>
      </c>
      <c r="T237" t="s">
        <v>866</v>
      </c>
      <c r="U237">
        <v>3000</v>
      </c>
      <c r="W237" s="500">
        <f t="shared" si="11"/>
        <v>-3000</v>
      </c>
    </row>
    <row r="238" spans="8:23">
      <c r="H238" s="467" t="s">
        <v>952</v>
      </c>
      <c r="I238" s="466">
        <v>5000</v>
      </c>
      <c r="M238" s="466" t="s">
        <v>863</v>
      </c>
      <c r="N238" s="466">
        <v>3358</v>
      </c>
      <c r="T238" t="s">
        <v>955</v>
      </c>
      <c r="U238">
        <v>2000</v>
      </c>
      <c r="W238" s="500">
        <f t="shared" si="11"/>
        <v>-2000</v>
      </c>
    </row>
    <row r="239" spans="8:23">
      <c r="H239" s="467" t="s">
        <v>953</v>
      </c>
      <c r="I239" s="466">
        <v>4500</v>
      </c>
      <c r="M239" s="466" t="s">
        <v>954</v>
      </c>
      <c r="N239" s="466">
        <v>3074</v>
      </c>
      <c r="T239" t="s">
        <v>956</v>
      </c>
      <c r="U239">
        <v>1600</v>
      </c>
      <c r="W239" s="500">
        <f t="shared" si="11"/>
        <v>-1600</v>
      </c>
    </row>
    <row r="240" spans="8:23">
      <c r="H240" s="467" t="s">
        <v>647</v>
      </c>
      <c r="I240" s="466">
        <v>4400</v>
      </c>
      <c r="M240" s="466" t="s">
        <v>866</v>
      </c>
      <c r="N240" s="466">
        <v>3000</v>
      </c>
      <c r="T240" t="s">
        <v>869</v>
      </c>
      <c r="U240">
        <v>1500</v>
      </c>
      <c r="W240" s="500">
        <f t="shared" si="11"/>
        <v>-1500</v>
      </c>
    </row>
    <row r="241" spans="8:23">
      <c r="H241" s="467" t="s">
        <v>861</v>
      </c>
      <c r="I241" s="466">
        <v>3850</v>
      </c>
      <c r="M241" s="466" t="s">
        <v>955</v>
      </c>
      <c r="N241" s="466">
        <v>2000</v>
      </c>
      <c r="T241" t="s">
        <v>957</v>
      </c>
      <c r="U241">
        <v>1384.2</v>
      </c>
      <c r="W241" s="500">
        <f t="shared" si="11"/>
        <v>-1384.2</v>
      </c>
    </row>
    <row r="242" spans="8:23">
      <c r="H242" s="467" t="s">
        <v>863</v>
      </c>
      <c r="I242" s="466">
        <v>3358</v>
      </c>
      <c r="M242" s="466" t="s">
        <v>956</v>
      </c>
      <c r="N242" s="466">
        <v>1600</v>
      </c>
      <c r="T242" t="s">
        <v>871</v>
      </c>
      <c r="U242">
        <v>1000</v>
      </c>
      <c r="W242" s="500">
        <f t="shared" si="11"/>
        <v>-1000</v>
      </c>
    </row>
    <row r="243" spans="8:23">
      <c r="H243" s="467" t="s">
        <v>954</v>
      </c>
      <c r="I243" s="466">
        <v>3074</v>
      </c>
      <c r="M243" s="466" t="s">
        <v>869</v>
      </c>
      <c r="N243" s="466">
        <v>1500</v>
      </c>
      <c r="T243" t="s">
        <v>958</v>
      </c>
      <c r="U243">
        <v>850</v>
      </c>
      <c r="W243" s="500">
        <f t="shared" si="11"/>
        <v>-850</v>
      </c>
    </row>
    <row r="244" spans="8:23">
      <c r="H244" s="467" t="s">
        <v>866</v>
      </c>
      <c r="I244" s="466">
        <v>3000</v>
      </c>
      <c r="M244" s="466" t="s">
        <v>957</v>
      </c>
      <c r="N244" s="466">
        <v>1382.4</v>
      </c>
      <c r="T244" t="s">
        <v>959</v>
      </c>
      <c r="U244">
        <v>835</v>
      </c>
      <c r="W244" s="500">
        <f t="shared" si="11"/>
        <v>-835</v>
      </c>
    </row>
    <row r="245" spans="8:23">
      <c r="H245" s="467" t="s">
        <v>960</v>
      </c>
      <c r="I245" s="466">
        <v>2000</v>
      </c>
      <c r="M245" s="466" t="s">
        <v>871</v>
      </c>
      <c r="N245" s="466">
        <v>1000</v>
      </c>
      <c r="T245" t="s">
        <v>872</v>
      </c>
      <c r="U245">
        <v>750</v>
      </c>
      <c r="W245" s="500">
        <f t="shared" si="11"/>
        <v>-750</v>
      </c>
    </row>
    <row r="246" spans="8:23">
      <c r="H246" s="467" t="s">
        <v>955</v>
      </c>
      <c r="I246" s="466">
        <v>2000</v>
      </c>
      <c r="M246" s="466" t="s">
        <v>958</v>
      </c>
      <c r="N246" s="466">
        <v>850</v>
      </c>
      <c r="T246" t="s">
        <v>873</v>
      </c>
      <c r="U246">
        <v>522.75</v>
      </c>
      <c r="W246" s="500">
        <f t="shared" si="11"/>
        <v>-522.75</v>
      </c>
    </row>
    <row r="247" spans="8:23">
      <c r="H247" s="467" t="s">
        <v>956</v>
      </c>
      <c r="I247" s="466">
        <v>1600</v>
      </c>
      <c r="M247" s="466" t="s">
        <v>959</v>
      </c>
      <c r="N247" s="466">
        <v>835</v>
      </c>
      <c r="T247" t="s">
        <v>961</v>
      </c>
      <c r="U247">
        <v>500</v>
      </c>
      <c r="W247" s="500">
        <f t="shared" si="11"/>
        <v>-500</v>
      </c>
    </row>
    <row r="248" spans="8:23">
      <c r="H248" s="467" t="s">
        <v>869</v>
      </c>
      <c r="I248" s="466">
        <v>1500</v>
      </c>
      <c r="M248" s="466" t="s">
        <v>872</v>
      </c>
      <c r="N248" s="466">
        <v>750</v>
      </c>
      <c r="T248" t="s">
        <v>874</v>
      </c>
      <c r="U248">
        <v>440</v>
      </c>
      <c r="W248" s="500">
        <f t="shared" si="11"/>
        <v>-440</v>
      </c>
    </row>
    <row r="249" spans="8:23">
      <c r="H249" s="467" t="s">
        <v>957</v>
      </c>
      <c r="I249" s="466">
        <v>1382.4</v>
      </c>
      <c r="M249" s="466" t="s">
        <v>873</v>
      </c>
      <c r="N249" s="466">
        <v>522.75</v>
      </c>
      <c r="T249" t="s">
        <v>876</v>
      </c>
      <c r="U249">
        <v>300</v>
      </c>
      <c r="W249" s="500">
        <f t="shared" si="11"/>
        <v>-300</v>
      </c>
    </row>
    <row r="250" spans="8:23">
      <c r="H250" s="467" t="s">
        <v>871</v>
      </c>
      <c r="I250" s="466">
        <v>1000</v>
      </c>
      <c r="M250" s="466" t="s">
        <v>961</v>
      </c>
      <c r="N250" s="466">
        <v>500</v>
      </c>
      <c r="T250" t="s">
        <v>877</v>
      </c>
      <c r="U250">
        <v>260</v>
      </c>
      <c r="W250" s="500">
        <f t="shared" si="11"/>
        <v>-260</v>
      </c>
    </row>
    <row r="251" spans="8:23">
      <c r="H251" s="467" t="s">
        <v>958</v>
      </c>
      <c r="I251" s="466">
        <v>850</v>
      </c>
      <c r="M251" s="466" t="s">
        <v>874</v>
      </c>
      <c r="N251" s="466">
        <v>440</v>
      </c>
      <c r="T251" t="s">
        <v>646</v>
      </c>
      <c r="U251">
        <v>48.96</v>
      </c>
      <c r="W251" s="500">
        <f t="shared" si="11"/>
        <v>-48.96</v>
      </c>
    </row>
    <row r="252" spans="8:23">
      <c r="H252" s="467" t="s">
        <v>959</v>
      </c>
      <c r="I252" s="466">
        <v>835</v>
      </c>
      <c r="M252" s="466" t="s">
        <v>876</v>
      </c>
      <c r="N252" s="466">
        <v>300</v>
      </c>
      <c r="S252" t="s">
        <v>880</v>
      </c>
      <c r="T252" t="s">
        <v>879</v>
      </c>
      <c r="U252">
        <v>1856421</v>
      </c>
      <c r="V252">
        <v>1.88871615757843</v>
      </c>
      <c r="W252" s="500">
        <f t="shared" si="11"/>
        <v>-1856421</v>
      </c>
    </row>
    <row r="253" spans="8:23">
      <c r="H253" s="467" t="s">
        <v>872</v>
      </c>
      <c r="I253" s="466">
        <v>750</v>
      </c>
      <c r="M253" s="466" t="s">
        <v>877</v>
      </c>
      <c r="N253" s="466">
        <v>260</v>
      </c>
      <c r="T253" t="s">
        <v>647</v>
      </c>
      <c r="U253">
        <v>1263000</v>
      </c>
      <c r="W253" s="500">
        <f t="shared" si="11"/>
        <v>-1263000</v>
      </c>
    </row>
    <row r="254" spans="8:23">
      <c r="H254" s="467" t="s">
        <v>873</v>
      </c>
      <c r="I254" s="466">
        <v>522.75</v>
      </c>
      <c r="M254" s="466" t="s">
        <v>646</v>
      </c>
      <c r="N254" s="466">
        <v>48.96</v>
      </c>
      <c r="T254" t="s">
        <v>962</v>
      </c>
      <c r="U254">
        <v>237825</v>
      </c>
      <c r="W254" s="500">
        <f t="shared" si="11"/>
        <v>-237825</v>
      </c>
    </row>
    <row r="255" spans="8:23">
      <c r="H255" s="467" t="s">
        <v>961</v>
      </c>
      <c r="I255" s="466">
        <v>500</v>
      </c>
      <c r="L255" s="466" t="s">
        <v>880</v>
      </c>
      <c r="M255" s="466" t="s">
        <v>879</v>
      </c>
      <c r="N255" s="466">
        <v>1828757</v>
      </c>
      <c r="T255" t="s">
        <v>963</v>
      </c>
      <c r="U255">
        <v>111749</v>
      </c>
      <c r="W255" s="500">
        <f t="shared" si="11"/>
        <v>-111749</v>
      </c>
    </row>
    <row r="256" spans="8:23">
      <c r="H256" s="467" t="s">
        <v>874</v>
      </c>
      <c r="I256" s="466">
        <v>440</v>
      </c>
      <c r="M256" s="466" t="s">
        <v>647</v>
      </c>
      <c r="N256" s="466">
        <v>1214324</v>
      </c>
      <c r="T256" t="s">
        <v>757</v>
      </c>
      <c r="U256">
        <v>100000</v>
      </c>
      <c r="W256" s="500">
        <f t="shared" si="11"/>
        <v>-100000</v>
      </c>
    </row>
    <row r="257" spans="8:23">
      <c r="H257" s="467" t="s">
        <v>876</v>
      </c>
      <c r="I257" s="466">
        <v>300</v>
      </c>
      <c r="M257" s="466" t="s">
        <v>962</v>
      </c>
      <c r="N257" s="466">
        <v>237825</v>
      </c>
      <c r="T257" t="s">
        <v>964</v>
      </c>
      <c r="U257">
        <v>95538</v>
      </c>
      <c r="W257" s="500">
        <f t="shared" si="11"/>
        <v>-95538</v>
      </c>
    </row>
    <row r="258" spans="8:23">
      <c r="H258" s="467" t="s">
        <v>877</v>
      </c>
      <c r="I258" s="466">
        <v>260</v>
      </c>
      <c r="M258" s="466" t="s">
        <v>964</v>
      </c>
      <c r="N258" s="466">
        <v>116750</v>
      </c>
      <c r="T258" t="s">
        <v>965</v>
      </c>
      <c r="U258">
        <v>24609</v>
      </c>
      <c r="W258" s="500">
        <f t="shared" si="11"/>
        <v>-24609</v>
      </c>
    </row>
    <row r="259" spans="8:23">
      <c r="H259" s="467" t="s">
        <v>646</v>
      </c>
      <c r="I259" s="466">
        <v>48.96</v>
      </c>
      <c r="M259" s="466" t="s">
        <v>963</v>
      </c>
      <c r="N259" s="466">
        <v>111749</v>
      </c>
      <c r="T259" t="s">
        <v>886</v>
      </c>
      <c r="U259">
        <v>20000</v>
      </c>
      <c r="W259" s="500">
        <f t="shared" si="11"/>
        <v>-20000</v>
      </c>
    </row>
    <row r="260" spans="7:23">
      <c r="G260" s="467" t="s">
        <v>880</v>
      </c>
      <c r="H260" s="467" t="s">
        <v>879</v>
      </c>
      <c r="I260" s="466">
        <v>1828757</v>
      </c>
      <c r="M260" s="466" t="s">
        <v>757</v>
      </c>
      <c r="N260" s="466">
        <v>100000</v>
      </c>
      <c r="T260" t="s">
        <v>652</v>
      </c>
      <c r="U260">
        <v>3700</v>
      </c>
      <c r="W260" s="500">
        <f t="shared" si="11"/>
        <v>-3700</v>
      </c>
    </row>
    <row r="261" spans="8:23">
      <c r="H261" s="467" t="s">
        <v>647</v>
      </c>
      <c r="I261" s="466">
        <v>1214324</v>
      </c>
      <c r="M261" s="466" t="s">
        <v>965</v>
      </c>
      <c r="N261" s="466">
        <v>24609</v>
      </c>
      <c r="S261" t="s">
        <v>891</v>
      </c>
      <c r="T261" t="s">
        <v>889</v>
      </c>
      <c r="U261">
        <v>466440</v>
      </c>
      <c r="V261">
        <v>0.762022587392444</v>
      </c>
      <c r="W261" s="500">
        <f t="shared" si="11"/>
        <v>-466440</v>
      </c>
    </row>
    <row r="262" spans="8:23">
      <c r="H262" s="467" t="s">
        <v>962</v>
      </c>
      <c r="I262" s="466">
        <v>237825</v>
      </c>
      <c r="M262" s="466" t="s">
        <v>886</v>
      </c>
      <c r="N262" s="466">
        <v>20000</v>
      </c>
      <c r="T262" t="s">
        <v>652</v>
      </c>
      <c r="U262">
        <v>422740</v>
      </c>
      <c r="W262" s="500">
        <f t="shared" ref="W262:W305" si="12">B262-U262</f>
        <v>-422740</v>
      </c>
    </row>
    <row r="263" spans="8:23">
      <c r="H263" s="467" t="s">
        <v>964</v>
      </c>
      <c r="I263" s="466">
        <v>116750</v>
      </c>
      <c r="M263" s="466" t="s">
        <v>652</v>
      </c>
      <c r="N263" s="466">
        <v>3500</v>
      </c>
      <c r="T263" t="s">
        <v>893</v>
      </c>
      <c r="U263">
        <v>20000</v>
      </c>
      <c r="W263" s="500">
        <f t="shared" si="12"/>
        <v>-20000</v>
      </c>
    </row>
    <row r="264" spans="8:23">
      <c r="H264" s="467" t="s">
        <v>963</v>
      </c>
      <c r="I264" s="466">
        <v>111749</v>
      </c>
      <c r="L264" s="466" t="s">
        <v>891</v>
      </c>
      <c r="M264" s="466" t="s">
        <v>889</v>
      </c>
      <c r="N264" s="466">
        <v>455950</v>
      </c>
      <c r="T264" t="s">
        <v>895</v>
      </c>
      <c r="U264">
        <v>10000</v>
      </c>
      <c r="W264" s="500">
        <f t="shared" si="12"/>
        <v>-10000</v>
      </c>
    </row>
    <row r="265" spans="8:23">
      <c r="H265" s="467" t="s">
        <v>757</v>
      </c>
      <c r="I265" s="466">
        <v>100000</v>
      </c>
      <c r="M265" s="466" t="s">
        <v>652</v>
      </c>
      <c r="N265" s="466">
        <v>416950</v>
      </c>
      <c r="T265" t="s">
        <v>692</v>
      </c>
      <c r="U265">
        <v>9000</v>
      </c>
      <c r="W265" s="500">
        <f t="shared" si="12"/>
        <v>-9000</v>
      </c>
    </row>
    <row r="266" spans="8:23">
      <c r="H266" s="467" t="s">
        <v>965</v>
      </c>
      <c r="I266" s="466">
        <v>24609</v>
      </c>
      <c r="M266" s="466" t="s">
        <v>893</v>
      </c>
      <c r="N266" s="466">
        <v>20000</v>
      </c>
      <c r="T266" t="s">
        <v>966</v>
      </c>
      <c r="U266">
        <v>2247.8</v>
      </c>
      <c r="W266" s="500">
        <f t="shared" si="12"/>
        <v>-2247.8</v>
      </c>
    </row>
    <row r="267" spans="8:23">
      <c r="H267" s="467" t="s">
        <v>886</v>
      </c>
      <c r="I267" s="466">
        <v>20000</v>
      </c>
      <c r="M267" s="466" t="s">
        <v>895</v>
      </c>
      <c r="N267" s="466">
        <v>10000</v>
      </c>
      <c r="T267" t="s">
        <v>967</v>
      </c>
      <c r="U267">
        <v>2061.49</v>
      </c>
      <c r="W267" s="500">
        <f t="shared" si="12"/>
        <v>-2061.49</v>
      </c>
    </row>
    <row r="268" spans="8:23">
      <c r="H268" s="467" t="s">
        <v>652</v>
      </c>
      <c r="I268" s="466">
        <v>3500</v>
      </c>
      <c r="M268" s="466" t="s">
        <v>692</v>
      </c>
      <c r="N268" s="466">
        <v>9000</v>
      </c>
      <c r="T268" t="s">
        <v>968</v>
      </c>
      <c r="U268">
        <v>222.05</v>
      </c>
      <c r="W268" s="500">
        <f t="shared" si="12"/>
        <v>-222.05</v>
      </c>
    </row>
    <row r="269" spans="7:23">
      <c r="G269" s="467" t="s">
        <v>891</v>
      </c>
      <c r="H269" s="467" t="s">
        <v>889</v>
      </c>
      <c r="I269" s="466">
        <v>455950</v>
      </c>
      <c r="L269" s="466" t="s">
        <v>902</v>
      </c>
      <c r="M269" s="466" t="s">
        <v>900</v>
      </c>
      <c r="N269" s="466">
        <v>147022.88</v>
      </c>
      <c r="T269" t="s">
        <v>969</v>
      </c>
      <c r="U269">
        <v>162.56</v>
      </c>
      <c r="W269" s="500">
        <f t="shared" si="12"/>
        <v>-162.56</v>
      </c>
    </row>
    <row r="270" spans="8:23">
      <c r="H270" s="467" t="s">
        <v>652</v>
      </c>
      <c r="I270" s="466">
        <v>436950</v>
      </c>
      <c r="M270" s="466" t="s">
        <v>652</v>
      </c>
      <c r="N270" s="466">
        <v>104426.88</v>
      </c>
      <c r="T270" t="s">
        <v>970</v>
      </c>
      <c r="U270">
        <v>6.1</v>
      </c>
      <c r="W270" s="500">
        <f t="shared" si="12"/>
        <v>-6.1</v>
      </c>
    </row>
    <row r="271" spans="8:23">
      <c r="H271" s="467" t="s">
        <v>895</v>
      </c>
      <c r="I271" s="466">
        <v>10000</v>
      </c>
      <c r="M271" s="466" t="s">
        <v>971</v>
      </c>
      <c r="N271" s="466">
        <v>35396</v>
      </c>
      <c r="S271" t="s">
        <v>902</v>
      </c>
      <c r="T271" t="s">
        <v>900</v>
      </c>
      <c r="U271">
        <v>153302</v>
      </c>
      <c r="V271">
        <v>1.32918842357015</v>
      </c>
      <c r="W271" s="500">
        <f t="shared" si="12"/>
        <v>-153302</v>
      </c>
    </row>
    <row r="272" spans="8:23">
      <c r="H272" s="467" t="s">
        <v>692</v>
      </c>
      <c r="I272" s="466">
        <v>9000</v>
      </c>
      <c r="M272" s="466" t="s">
        <v>654</v>
      </c>
      <c r="N272" s="466">
        <v>7200</v>
      </c>
      <c r="T272" t="s">
        <v>652</v>
      </c>
      <c r="U272">
        <v>109400</v>
      </c>
      <c r="W272" s="500">
        <f t="shared" si="12"/>
        <v>-109400</v>
      </c>
    </row>
    <row r="273" spans="7:23">
      <c r="G273" s="467" t="s">
        <v>902</v>
      </c>
      <c r="H273" s="467" t="s">
        <v>900</v>
      </c>
      <c r="I273" s="466">
        <v>147022.88</v>
      </c>
      <c r="L273" s="466" t="s">
        <v>906</v>
      </c>
      <c r="M273" s="466" t="s">
        <v>905</v>
      </c>
      <c r="N273" s="466">
        <v>265</v>
      </c>
      <c r="T273" t="s">
        <v>971</v>
      </c>
      <c r="U273">
        <v>35396</v>
      </c>
      <c r="W273" s="500">
        <f t="shared" si="12"/>
        <v>-35396</v>
      </c>
    </row>
    <row r="274" spans="8:23">
      <c r="H274" s="467" t="s">
        <v>652</v>
      </c>
      <c r="I274" s="466">
        <v>104426.88</v>
      </c>
      <c r="M274" s="466" t="s">
        <v>908</v>
      </c>
      <c r="N274" s="466">
        <v>265</v>
      </c>
      <c r="T274" t="s">
        <v>654</v>
      </c>
      <c r="U274">
        <v>7200</v>
      </c>
      <c r="W274" s="500">
        <f t="shared" si="12"/>
        <v>-7200</v>
      </c>
    </row>
    <row r="275" spans="8:23">
      <c r="H275" s="467" t="s">
        <v>971</v>
      </c>
      <c r="I275" s="466">
        <v>35396</v>
      </c>
      <c r="L275" s="466" t="s">
        <v>910</v>
      </c>
      <c r="M275" s="466" t="s">
        <v>909</v>
      </c>
      <c r="N275" s="466">
        <v>404940</v>
      </c>
      <c r="T275" t="s">
        <v>972</v>
      </c>
      <c r="U275">
        <v>1306</v>
      </c>
      <c r="W275" s="500">
        <f t="shared" si="12"/>
        <v>-1306</v>
      </c>
    </row>
    <row r="276" spans="8:23">
      <c r="H276" s="467" t="s">
        <v>654</v>
      </c>
      <c r="I276" s="466">
        <v>7200</v>
      </c>
      <c r="M276" s="466" t="s">
        <v>757</v>
      </c>
      <c r="N276" s="466">
        <v>349997</v>
      </c>
      <c r="S276" t="s">
        <v>906</v>
      </c>
      <c r="T276" t="s">
        <v>905</v>
      </c>
      <c r="U276">
        <v>265</v>
      </c>
      <c r="V276">
        <v>1</v>
      </c>
      <c r="W276" s="500">
        <f t="shared" si="12"/>
        <v>-265</v>
      </c>
    </row>
    <row r="277" spans="7:23">
      <c r="G277" s="467" t="s">
        <v>906</v>
      </c>
      <c r="H277" s="467" t="s">
        <v>905</v>
      </c>
      <c r="I277" s="466">
        <v>265</v>
      </c>
      <c r="M277" s="466" t="s">
        <v>973</v>
      </c>
      <c r="N277" s="466">
        <v>32500</v>
      </c>
      <c r="T277" t="s">
        <v>908</v>
      </c>
      <c r="U277">
        <v>265</v>
      </c>
      <c r="W277" s="500">
        <f t="shared" si="12"/>
        <v>-265</v>
      </c>
    </row>
    <row r="278" spans="8:23">
      <c r="H278" s="467" t="s">
        <v>908</v>
      </c>
      <c r="I278" s="466">
        <v>265</v>
      </c>
      <c r="M278" s="466" t="s">
        <v>652</v>
      </c>
      <c r="N278" s="466">
        <v>11760</v>
      </c>
      <c r="S278" t="s">
        <v>910</v>
      </c>
      <c r="T278" t="s">
        <v>909</v>
      </c>
      <c r="U278">
        <v>454740</v>
      </c>
      <c r="V278">
        <v>0.950424178570395</v>
      </c>
      <c r="W278" s="500">
        <f t="shared" si="12"/>
        <v>-454740</v>
      </c>
    </row>
    <row r="279" spans="7:23">
      <c r="G279" s="467" t="s">
        <v>910</v>
      </c>
      <c r="H279" s="467" t="s">
        <v>909</v>
      </c>
      <c r="I279" s="466">
        <v>404940</v>
      </c>
      <c r="M279" s="466" t="s">
        <v>974</v>
      </c>
      <c r="N279" s="466">
        <v>8520</v>
      </c>
      <c r="T279" t="s">
        <v>757</v>
      </c>
      <c r="U279">
        <v>399797</v>
      </c>
      <c r="W279" s="500">
        <f t="shared" si="12"/>
        <v>-399797</v>
      </c>
    </row>
    <row r="280" spans="8:23">
      <c r="H280" s="467" t="s">
        <v>757</v>
      </c>
      <c r="I280" s="466">
        <v>349997</v>
      </c>
      <c r="M280" s="466" t="s">
        <v>914</v>
      </c>
      <c r="N280" s="466">
        <v>2163</v>
      </c>
      <c r="T280" t="s">
        <v>973</v>
      </c>
      <c r="U280">
        <v>32500</v>
      </c>
      <c r="W280" s="500">
        <f t="shared" si="12"/>
        <v>-32500</v>
      </c>
    </row>
    <row r="281" spans="8:23">
      <c r="H281" s="467" t="s">
        <v>973</v>
      </c>
      <c r="I281" s="466">
        <v>32500</v>
      </c>
      <c r="L281" s="466" t="s">
        <v>918</v>
      </c>
      <c r="M281" s="466" t="s">
        <v>916</v>
      </c>
      <c r="N281" s="466">
        <v>89289</v>
      </c>
      <c r="T281" t="s">
        <v>652</v>
      </c>
      <c r="U281">
        <v>11760</v>
      </c>
      <c r="W281" s="500">
        <f t="shared" si="12"/>
        <v>-11760</v>
      </c>
    </row>
    <row r="282" spans="8:23">
      <c r="H282" s="467" t="s">
        <v>652</v>
      </c>
      <c r="I282" s="466">
        <v>11760</v>
      </c>
      <c r="M282" s="466" t="s">
        <v>647</v>
      </c>
      <c r="N282" s="466">
        <v>54235</v>
      </c>
      <c r="T282" t="s">
        <v>974</v>
      </c>
      <c r="U282">
        <v>8520</v>
      </c>
      <c r="W282" s="500">
        <f t="shared" si="12"/>
        <v>-8520</v>
      </c>
    </row>
    <row r="283" spans="8:23">
      <c r="H283" s="467" t="s">
        <v>974</v>
      </c>
      <c r="I283" s="466">
        <v>8520</v>
      </c>
      <c r="M283" s="466" t="s">
        <v>975</v>
      </c>
      <c r="N283" s="466">
        <v>21962</v>
      </c>
      <c r="T283" t="s">
        <v>914</v>
      </c>
      <c r="U283">
        <v>2163</v>
      </c>
      <c r="W283" s="500">
        <f t="shared" si="12"/>
        <v>-2163</v>
      </c>
    </row>
    <row r="284" spans="8:23">
      <c r="H284" s="467" t="s">
        <v>914</v>
      </c>
      <c r="I284" s="466">
        <v>2163</v>
      </c>
      <c r="M284" s="466" t="s">
        <v>976</v>
      </c>
      <c r="N284" s="466">
        <v>13092</v>
      </c>
      <c r="S284" t="s">
        <v>918</v>
      </c>
      <c r="T284" t="s">
        <v>916</v>
      </c>
      <c r="U284">
        <v>89289</v>
      </c>
      <c r="V284">
        <v>1.03207573340731</v>
      </c>
      <c r="W284" s="500">
        <f t="shared" si="12"/>
        <v>-89289</v>
      </c>
    </row>
    <row r="285" spans="7:23">
      <c r="G285" s="467" t="s">
        <v>918</v>
      </c>
      <c r="H285" s="467" t="s">
        <v>916</v>
      </c>
      <c r="I285" s="466">
        <v>89289</v>
      </c>
      <c r="L285" s="466" t="s">
        <v>924</v>
      </c>
      <c r="M285" s="466" t="s">
        <v>921</v>
      </c>
      <c r="N285" s="466">
        <v>1050</v>
      </c>
      <c r="T285" t="s">
        <v>647</v>
      </c>
      <c r="U285">
        <v>54235</v>
      </c>
      <c r="W285" s="500">
        <f t="shared" si="12"/>
        <v>-54235</v>
      </c>
    </row>
    <row r="286" spans="8:23">
      <c r="H286" s="467" t="s">
        <v>647</v>
      </c>
      <c r="I286" s="466">
        <v>54235</v>
      </c>
      <c r="M286" s="466" t="s">
        <v>977</v>
      </c>
      <c r="N286" s="466">
        <v>1050</v>
      </c>
      <c r="T286" t="s">
        <v>975</v>
      </c>
      <c r="U286">
        <v>21962</v>
      </c>
      <c r="W286" s="500">
        <f t="shared" si="12"/>
        <v>-21962</v>
      </c>
    </row>
    <row r="287" spans="8:23">
      <c r="H287" s="467" t="s">
        <v>975</v>
      </c>
      <c r="I287" s="466">
        <v>21962</v>
      </c>
      <c r="L287" s="466" t="s">
        <v>926</v>
      </c>
      <c r="M287" s="466" t="s">
        <v>925</v>
      </c>
      <c r="N287" s="466">
        <v>287328</v>
      </c>
      <c r="T287" t="s">
        <v>976</v>
      </c>
      <c r="U287">
        <v>13092</v>
      </c>
      <c r="W287" s="500">
        <f t="shared" si="12"/>
        <v>-13092</v>
      </c>
    </row>
    <row r="288" spans="8:23">
      <c r="H288" s="467" t="s">
        <v>976</v>
      </c>
      <c r="I288" s="466">
        <v>13092</v>
      </c>
      <c r="M288" s="466" t="s">
        <v>652</v>
      </c>
      <c r="N288" s="466">
        <v>100000</v>
      </c>
      <c r="S288" t="s">
        <v>924</v>
      </c>
      <c r="T288" t="s">
        <v>921</v>
      </c>
      <c r="U288">
        <v>2300</v>
      </c>
      <c r="V288">
        <v>0.541176470588235</v>
      </c>
      <c r="W288" s="500">
        <f t="shared" si="12"/>
        <v>-2300</v>
      </c>
    </row>
    <row r="289" spans="7:23">
      <c r="G289" s="467" t="s">
        <v>924</v>
      </c>
      <c r="H289" s="467" t="s">
        <v>921</v>
      </c>
      <c r="I289" s="466">
        <v>1050</v>
      </c>
      <c r="M289" s="466" t="s">
        <v>978</v>
      </c>
      <c r="N289" s="466">
        <v>68018</v>
      </c>
      <c r="T289" t="s">
        <v>979</v>
      </c>
      <c r="U289">
        <v>1200</v>
      </c>
      <c r="W289" s="500">
        <f t="shared" si="12"/>
        <v>-1200</v>
      </c>
    </row>
    <row r="290" spans="8:23">
      <c r="H290" s="467" t="s">
        <v>977</v>
      </c>
      <c r="I290" s="466">
        <v>1050</v>
      </c>
      <c r="M290" s="466" t="s">
        <v>927</v>
      </c>
      <c r="N290" s="466">
        <v>50000</v>
      </c>
      <c r="T290" t="s">
        <v>977</v>
      </c>
      <c r="U290">
        <v>1100</v>
      </c>
      <c r="W290" s="500">
        <f t="shared" si="12"/>
        <v>-1100</v>
      </c>
    </row>
    <row r="291" spans="7:23">
      <c r="G291" s="467" t="s">
        <v>926</v>
      </c>
      <c r="H291" s="467" t="s">
        <v>925</v>
      </c>
      <c r="I291" s="466">
        <v>287328</v>
      </c>
      <c r="M291" s="466" t="s">
        <v>980</v>
      </c>
      <c r="N291" s="466">
        <v>29758</v>
      </c>
      <c r="S291" t="s">
        <v>926</v>
      </c>
      <c r="T291" t="s">
        <v>925</v>
      </c>
      <c r="U291">
        <v>294859</v>
      </c>
      <c r="V291">
        <v>0.864086139065943</v>
      </c>
      <c r="W291" s="500">
        <f t="shared" si="12"/>
        <v>-294859</v>
      </c>
    </row>
    <row r="292" spans="8:23">
      <c r="H292" s="467" t="s">
        <v>652</v>
      </c>
      <c r="I292" s="466">
        <v>100000</v>
      </c>
      <c r="M292" s="466" t="s">
        <v>857</v>
      </c>
      <c r="N292" s="466">
        <v>14959</v>
      </c>
      <c r="T292" t="s">
        <v>652</v>
      </c>
      <c r="U292">
        <v>107531</v>
      </c>
      <c r="W292" s="500">
        <f t="shared" si="12"/>
        <v>-107531</v>
      </c>
    </row>
    <row r="293" spans="8:23">
      <c r="H293" s="467" t="s">
        <v>978</v>
      </c>
      <c r="I293" s="466">
        <v>68018</v>
      </c>
      <c r="M293" s="466" t="s">
        <v>653</v>
      </c>
      <c r="N293" s="466">
        <v>11593</v>
      </c>
      <c r="T293" t="s">
        <v>978</v>
      </c>
      <c r="U293">
        <v>68018</v>
      </c>
      <c r="W293" s="500">
        <f t="shared" si="12"/>
        <v>-68018</v>
      </c>
    </row>
    <row r="294" spans="8:23">
      <c r="H294" s="467" t="s">
        <v>927</v>
      </c>
      <c r="I294" s="466">
        <v>50000</v>
      </c>
      <c r="M294" s="466" t="s">
        <v>928</v>
      </c>
      <c r="N294" s="466">
        <v>5000</v>
      </c>
      <c r="T294" t="s">
        <v>927</v>
      </c>
      <c r="U294">
        <v>50000</v>
      </c>
      <c r="W294" s="500">
        <f t="shared" si="12"/>
        <v>-50000</v>
      </c>
    </row>
    <row r="295" spans="8:23">
      <c r="H295" s="467" t="s">
        <v>980</v>
      </c>
      <c r="I295" s="466">
        <v>29758</v>
      </c>
      <c r="M295" s="466" t="s">
        <v>981</v>
      </c>
      <c r="N295" s="466">
        <v>4000</v>
      </c>
      <c r="T295" t="s">
        <v>980</v>
      </c>
      <c r="U295">
        <v>29758</v>
      </c>
      <c r="W295" s="500">
        <f t="shared" si="12"/>
        <v>-29758</v>
      </c>
    </row>
    <row r="296" spans="8:23">
      <c r="H296" s="467" t="s">
        <v>857</v>
      </c>
      <c r="I296" s="466">
        <v>14959</v>
      </c>
      <c r="M296" s="466" t="s">
        <v>929</v>
      </c>
      <c r="N296" s="466">
        <v>2000</v>
      </c>
      <c r="T296" t="s">
        <v>857</v>
      </c>
      <c r="U296">
        <v>14959</v>
      </c>
      <c r="W296" s="500">
        <f t="shared" si="12"/>
        <v>-14959</v>
      </c>
    </row>
    <row r="297" spans="8:23">
      <c r="H297" s="467" t="s">
        <v>653</v>
      </c>
      <c r="I297" s="466">
        <v>11593</v>
      </c>
      <c r="M297" s="466" t="s">
        <v>982</v>
      </c>
      <c r="N297" s="466">
        <v>1600</v>
      </c>
      <c r="T297" t="s">
        <v>653</v>
      </c>
      <c r="U297">
        <v>11593</v>
      </c>
      <c r="W297" s="500">
        <f t="shared" si="12"/>
        <v>-11593</v>
      </c>
    </row>
    <row r="298" spans="8:23">
      <c r="H298" s="467" t="s">
        <v>928</v>
      </c>
      <c r="I298" s="466">
        <v>5000</v>
      </c>
      <c r="M298" s="466" t="s">
        <v>930</v>
      </c>
      <c r="N298" s="466">
        <v>400</v>
      </c>
      <c r="T298" t="s">
        <v>928</v>
      </c>
      <c r="U298">
        <v>5000</v>
      </c>
      <c r="W298" s="500">
        <f t="shared" si="12"/>
        <v>-5000</v>
      </c>
    </row>
    <row r="299" spans="8:23">
      <c r="H299" s="467" t="s">
        <v>981</v>
      </c>
      <c r="I299" s="466">
        <v>4000</v>
      </c>
      <c r="L299" s="466" t="s">
        <v>935</v>
      </c>
      <c r="M299" s="466" t="s">
        <v>936</v>
      </c>
      <c r="N299" s="466">
        <v>1516164</v>
      </c>
      <c r="T299" t="s">
        <v>981</v>
      </c>
      <c r="U299">
        <v>4000</v>
      </c>
      <c r="W299" s="500">
        <f t="shared" si="12"/>
        <v>-4000</v>
      </c>
    </row>
    <row r="300" spans="8:23">
      <c r="H300" s="467" t="s">
        <v>929</v>
      </c>
      <c r="I300" s="466">
        <v>2000</v>
      </c>
      <c r="L300" s="466" t="s">
        <v>939</v>
      </c>
      <c r="M300" s="466" t="s">
        <v>937</v>
      </c>
      <c r="N300" s="466">
        <v>1372838</v>
      </c>
      <c r="T300" t="s">
        <v>929</v>
      </c>
      <c r="U300">
        <v>2000</v>
      </c>
      <c r="W300" s="500">
        <f t="shared" si="12"/>
        <v>-2000</v>
      </c>
    </row>
    <row r="301" spans="8:23">
      <c r="H301" s="467" t="s">
        <v>982</v>
      </c>
      <c r="I301" s="466">
        <v>1600</v>
      </c>
      <c r="L301" s="466" t="s">
        <v>941</v>
      </c>
      <c r="M301" s="466" t="s">
        <v>940</v>
      </c>
      <c r="N301" s="466">
        <v>143326</v>
      </c>
      <c r="T301" t="s">
        <v>982</v>
      </c>
      <c r="U301">
        <v>1600</v>
      </c>
      <c r="W301" s="500">
        <f t="shared" si="12"/>
        <v>-1600</v>
      </c>
    </row>
    <row r="302" spans="8:23">
      <c r="H302" s="467" t="s">
        <v>930</v>
      </c>
      <c r="I302" s="466">
        <v>400</v>
      </c>
      <c r="T302" t="s">
        <v>930</v>
      </c>
      <c r="U302">
        <v>400</v>
      </c>
      <c r="W302" s="500">
        <f t="shared" si="12"/>
        <v>-400</v>
      </c>
    </row>
    <row r="303" spans="7:23">
      <c r="G303" s="467" t="s">
        <v>935</v>
      </c>
      <c r="H303" s="467" t="s">
        <v>936</v>
      </c>
      <c r="I303" s="466">
        <v>1516164</v>
      </c>
      <c r="S303" t="s">
        <v>935</v>
      </c>
      <c r="T303" t="s">
        <v>936</v>
      </c>
      <c r="U303">
        <v>1516164</v>
      </c>
      <c r="V303">
        <v>0.841148342878447</v>
      </c>
      <c r="W303" s="500">
        <f t="shared" si="12"/>
        <v>-1516164</v>
      </c>
    </row>
    <row r="304" spans="7:23">
      <c r="G304" s="467" t="s">
        <v>939</v>
      </c>
      <c r="H304" s="467" t="s">
        <v>937</v>
      </c>
      <c r="I304" s="466">
        <v>1372838</v>
      </c>
      <c r="S304" t="s">
        <v>939</v>
      </c>
      <c r="T304" t="s">
        <v>937</v>
      </c>
      <c r="U304">
        <v>1372838</v>
      </c>
      <c r="V304">
        <v>0.805590861772931</v>
      </c>
      <c r="W304" s="500">
        <f t="shared" si="12"/>
        <v>-1372838</v>
      </c>
    </row>
    <row r="305" spans="7:23">
      <c r="G305" s="467" t="s">
        <v>941</v>
      </c>
      <c r="H305" s="467" t="s">
        <v>940</v>
      </c>
      <c r="I305" s="466">
        <v>143326</v>
      </c>
      <c r="S305" t="s">
        <v>941</v>
      </c>
      <c r="T305" t="s">
        <v>940</v>
      </c>
      <c r="U305">
        <v>143326</v>
      </c>
      <c r="V305">
        <v>1.45723145747547</v>
      </c>
      <c r="W305" s="500">
        <f t="shared" si="12"/>
        <v>-143326</v>
      </c>
    </row>
  </sheetData>
  <mergeCells count="3">
    <mergeCell ref="A2:B2"/>
    <mergeCell ref="A221:B221"/>
    <mergeCell ref="A222:B222"/>
  </mergeCells>
  <printOptions horizontalCentered="1"/>
  <pageMargins left="0.75" right="0.75" top="1" bottom="1" header="0.509027777777778" footer="0.509027777777778"/>
  <pageSetup paperSize="9" scale="97" fitToHeight="0" orientation="portrait"/>
  <headerFooter>
    <oddFooter>&amp;C第 &amp;P 页</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20"/>
  <sheetViews>
    <sheetView workbookViewId="0">
      <selection activeCell="B16" sqref="B16"/>
    </sheetView>
  </sheetViews>
  <sheetFormatPr defaultColWidth="10.125" defaultRowHeight="14.25"/>
  <cols>
    <col min="1" max="1" width="28.5" style="323" customWidth="1"/>
    <col min="2" max="2" width="6.5" style="323" customWidth="1"/>
    <col min="3" max="3" width="9.5" style="323" customWidth="1"/>
    <col min="4" max="9" width="6" style="323" customWidth="1"/>
    <col min="10" max="16384" width="10.125" style="323"/>
  </cols>
  <sheetData>
    <row r="1" ht="30" customHeight="1" spans="9:9">
      <c r="I1" s="323" t="s">
        <v>983</v>
      </c>
    </row>
    <row r="2" ht="33" customHeight="1" spans="1:9">
      <c r="A2" s="324" t="s">
        <v>984</v>
      </c>
      <c r="B2" s="324"/>
      <c r="C2" s="324"/>
      <c r="D2" s="324"/>
      <c r="E2" s="324"/>
      <c r="F2" s="324"/>
      <c r="G2" s="324"/>
      <c r="H2" s="461"/>
      <c r="I2" s="324"/>
    </row>
    <row r="3" ht="27" customHeight="1" spans="1:9">
      <c r="A3" s="325" t="s">
        <v>313</v>
      </c>
      <c r="B3" s="325"/>
      <c r="C3" s="325"/>
      <c r="D3" s="325"/>
      <c r="E3" s="325"/>
      <c r="F3" s="325"/>
      <c r="G3" s="325"/>
      <c r="H3" s="462"/>
      <c r="I3" s="325"/>
    </row>
    <row r="4" ht="36.95" customHeight="1" spans="1:9">
      <c r="A4" s="311" t="s">
        <v>408</v>
      </c>
      <c r="B4" s="312" t="s">
        <v>985</v>
      </c>
      <c r="C4" s="312" t="s">
        <v>986</v>
      </c>
      <c r="D4" s="312" t="s">
        <v>987</v>
      </c>
      <c r="E4" s="312" t="s">
        <v>988</v>
      </c>
      <c r="F4" s="312" t="s">
        <v>989</v>
      </c>
      <c r="G4" s="312" t="s">
        <v>990</v>
      </c>
      <c r="H4" s="312" t="s">
        <v>991</v>
      </c>
      <c r="I4" s="313" t="s">
        <v>992</v>
      </c>
    </row>
    <row r="5" ht="38.1" customHeight="1" spans="1:9">
      <c r="A5" s="326" t="s">
        <v>993</v>
      </c>
      <c r="B5" s="327"/>
      <c r="C5" s="327"/>
      <c r="D5" s="327"/>
      <c r="E5" s="327"/>
      <c r="F5" s="327"/>
      <c r="G5" s="327"/>
      <c r="H5" s="327"/>
      <c r="I5" s="335"/>
    </row>
    <row r="6" ht="38.1" customHeight="1" spans="1:9">
      <c r="A6" s="328" t="s">
        <v>994</v>
      </c>
      <c r="B6" s="329"/>
      <c r="C6" s="329"/>
      <c r="D6" s="329"/>
      <c r="E6" s="329"/>
      <c r="F6" s="329"/>
      <c r="G6" s="329"/>
      <c r="H6" s="329"/>
      <c r="I6" s="336"/>
    </row>
    <row r="7" ht="38.1" customHeight="1" spans="1:9">
      <c r="A7" s="328" t="s">
        <v>995</v>
      </c>
      <c r="B7" s="329"/>
      <c r="C7" s="329"/>
      <c r="D7" s="329"/>
      <c r="E7" s="329"/>
      <c r="F7" s="329"/>
      <c r="G7" s="329"/>
      <c r="H7" s="329"/>
      <c r="I7" s="336"/>
    </row>
    <row r="8" ht="38.1" customHeight="1" spans="1:9">
      <c r="A8" s="330" t="s">
        <v>996</v>
      </c>
      <c r="B8" s="329"/>
      <c r="C8" s="329"/>
      <c r="D8" s="329"/>
      <c r="E8" s="329"/>
      <c r="F8" s="329"/>
      <c r="G8" s="329"/>
      <c r="H8" s="329"/>
      <c r="I8" s="336"/>
    </row>
    <row r="9" ht="38.1" customHeight="1" spans="1:9">
      <c r="A9" s="328" t="s">
        <v>997</v>
      </c>
      <c r="B9" s="331"/>
      <c r="C9" s="331"/>
      <c r="D9" s="331"/>
      <c r="E9" s="331"/>
      <c r="F9" s="331"/>
      <c r="G9" s="331"/>
      <c r="H9" s="331"/>
      <c r="I9" s="337"/>
    </row>
    <row r="10" ht="38.1" customHeight="1" spans="1:9">
      <c r="A10" s="328" t="s">
        <v>998</v>
      </c>
      <c r="B10" s="331"/>
      <c r="C10" s="331"/>
      <c r="D10" s="331"/>
      <c r="E10" s="331"/>
      <c r="F10" s="331"/>
      <c r="G10" s="331"/>
      <c r="H10" s="331"/>
      <c r="I10" s="337"/>
    </row>
    <row r="11" ht="38.1" customHeight="1" spans="1:9">
      <c r="A11" s="328" t="s">
        <v>999</v>
      </c>
      <c r="B11" s="331"/>
      <c r="C11" s="331"/>
      <c r="D11" s="331"/>
      <c r="E11" s="331"/>
      <c r="F11" s="331"/>
      <c r="G11" s="331"/>
      <c r="H11" s="331"/>
      <c r="I11" s="337"/>
    </row>
    <row r="12" ht="38.1" customHeight="1" spans="1:9">
      <c r="A12" s="330" t="s">
        <v>1000</v>
      </c>
      <c r="B12" s="331"/>
      <c r="C12" s="331"/>
      <c r="D12" s="331"/>
      <c r="E12" s="331"/>
      <c r="F12" s="331"/>
      <c r="G12" s="331"/>
      <c r="H12" s="331"/>
      <c r="I12" s="337"/>
    </row>
    <row r="13" ht="38.1" customHeight="1" spans="1:9">
      <c r="A13" s="328" t="s">
        <v>1001</v>
      </c>
      <c r="B13" s="331"/>
      <c r="C13" s="331"/>
      <c r="D13" s="331"/>
      <c r="E13" s="331"/>
      <c r="F13" s="331"/>
      <c r="G13" s="331"/>
      <c r="H13" s="331"/>
      <c r="I13" s="337"/>
    </row>
    <row r="14" ht="38.1" customHeight="1" spans="1:9">
      <c r="A14" s="328" t="s">
        <v>1002</v>
      </c>
      <c r="B14" s="331"/>
      <c r="C14" s="331"/>
      <c r="D14" s="331"/>
      <c r="E14" s="331"/>
      <c r="F14" s="331"/>
      <c r="G14" s="331"/>
      <c r="H14" s="331"/>
      <c r="I14" s="337"/>
    </row>
    <row r="15" ht="38.1" customHeight="1" spans="1:9">
      <c r="A15" s="328" t="s">
        <v>1003</v>
      </c>
      <c r="B15" s="331"/>
      <c r="C15" s="331"/>
      <c r="D15" s="331"/>
      <c r="E15" s="331"/>
      <c r="F15" s="331"/>
      <c r="G15" s="331"/>
      <c r="H15" s="331"/>
      <c r="I15" s="337"/>
    </row>
    <row r="16" ht="38.1" customHeight="1" spans="1:9">
      <c r="A16" s="328" t="s">
        <v>1004</v>
      </c>
      <c r="B16" s="331"/>
      <c r="C16" s="331"/>
      <c r="D16" s="331"/>
      <c r="E16" s="331"/>
      <c r="F16" s="331"/>
      <c r="G16" s="331"/>
      <c r="H16" s="331"/>
      <c r="I16" s="337"/>
    </row>
    <row r="17" ht="38.1" customHeight="1" spans="1:9">
      <c r="A17" s="328" t="s">
        <v>1005</v>
      </c>
      <c r="B17" s="331"/>
      <c r="C17" s="331"/>
      <c r="D17" s="331"/>
      <c r="E17" s="331"/>
      <c r="F17" s="331"/>
      <c r="G17" s="331"/>
      <c r="H17" s="331"/>
      <c r="I17" s="337"/>
    </row>
    <row r="18" ht="38.1" customHeight="1" spans="1:9">
      <c r="A18" s="463" t="s">
        <v>1006</v>
      </c>
      <c r="B18" s="464"/>
      <c r="C18" s="464"/>
      <c r="D18" s="464"/>
      <c r="E18" s="464"/>
      <c r="F18" s="464"/>
      <c r="G18" s="464"/>
      <c r="H18" s="464"/>
      <c r="I18" s="465"/>
    </row>
    <row r="19" customHeight="1" spans="1:9">
      <c r="A19" s="334"/>
      <c r="B19" s="334"/>
      <c r="C19" s="334"/>
      <c r="D19" s="334"/>
      <c r="E19" s="334"/>
      <c r="F19" s="334"/>
      <c r="G19" s="334"/>
      <c r="H19" s="334"/>
      <c r="I19" s="334"/>
    </row>
    <row r="20" customHeight="1" spans="1:9">
      <c r="A20" s="334"/>
      <c r="B20" s="334"/>
      <c r="C20" s="334"/>
      <c r="D20" s="334"/>
      <c r="E20" s="334"/>
      <c r="F20" s="334"/>
      <c r="G20" s="334"/>
      <c r="H20" s="334"/>
      <c r="I20" s="334"/>
    </row>
  </sheetData>
  <mergeCells count="2">
    <mergeCell ref="A2:I2"/>
    <mergeCell ref="A3:I3"/>
  </mergeCells>
  <printOptions horizontalCentered="1"/>
  <pageMargins left="0.75" right="0.75" top="1" bottom="1" header="0.509027777777778" footer="0.509027777777778"/>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20"/>
  <sheetViews>
    <sheetView workbookViewId="0">
      <selection activeCell="B16" sqref="B16"/>
    </sheetView>
  </sheetViews>
  <sheetFormatPr defaultColWidth="10.125" defaultRowHeight="14.25"/>
  <cols>
    <col min="1" max="1" width="28.5" style="323" customWidth="1"/>
    <col min="2" max="9" width="6.5" style="323" customWidth="1"/>
    <col min="10" max="16384" width="10.125" style="323"/>
  </cols>
  <sheetData>
    <row r="1" ht="30" customHeight="1" spans="9:9">
      <c r="I1" s="323" t="s">
        <v>983</v>
      </c>
    </row>
    <row r="2" ht="33" customHeight="1" spans="1:9">
      <c r="A2" s="324" t="s">
        <v>984</v>
      </c>
      <c r="B2" s="324"/>
      <c r="C2" s="324"/>
      <c r="D2" s="324"/>
      <c r="E2" s="324"/>
      <c r="F2" s="324"/>
      <c r="G2" s="324"/>
      <c r="H2" s="461"/>
      <c r="I2" s="324"/>
    </row>
    <row r="3" ht="27" customHeight="1" spans="1:9">
      <c r="A3" s="325" t="s">
        <v>313</v>
      </c>
      <c r="B3" s="325"/>
      <c r="C3" s="325"/>
      <c r="D3" s="325"/>
      <c r="E3" s="325"/>
      <c r="F3" s="325"/>
      <c r="G3" s="325"/>
      <c r="H3" s="462"/>
      <c r="I3" s="325"/>
    </row>
    <row r="4" ht="36.95" customHeight="1" spans="1:9">
      <c r="A4" s="311" t="s">
        <v>408</v>
      </c>
      <c r="B4" s="312" t="s">
        <v>1007</v>
      </c>
      <c r="C4" s="312" t="s">
        <v>1008</v>
      </c>
      <c r="D4" s="312" t="s">
        <v>1009</v>
      </c>
      <c r="E4" s="312" t="s">
        <v>1010</v>
      </c>
      <c r="F4" s="312" t="s">
        <v>1011</v>
      </c>
      <c r="G4" s="312" t="s">
        <v>1012</v>
      </c>
      <c r="H4" s="312" t="s">
        <v>1013</v>
      </c>
      <c r="I4" s="313" t="s">
        <v>1014</v>
      </c>
    </row>
    <row r="5" ht="38.1" customHeight="1" spans="1:9">
      <c r="A5" s="326" t="s">
        <v>993</v>
      </c>
      <c r="B5" s="327"/>
      <c r="C5" s="327"/>
      <c r="D5" s="327"/>
      <c r="E5" s="327"/>
      <c r="F5" s="327"/>
      <c r="G5" s="327"/>
      <c r="H5" s="327"/>
      <c r="I5" s="335"/>
    </row>
    <row r="6" ht="38.1" customHeight="1" spans="1:9">
      <c r="A6" s="328" t="s">
        <v>994</v>
      </c>
      <c r="B6" s="329"/>
      <c r="C6" s="329"/>
      <c r="D6" s="329"/>
      <c r="E6" s="329"/>
      <c r="F6" s="329"/>
      <c r="G6" s="329"/>
      <c r="H6" s="329"/>
      <c r="I6" s="336"/>
    </row>
    <row r="7" ht="38.1" customHeight="1" spans="1:9">
      <c r="A7" s="328" t="s">
        <v>995</v>
      </c>
      <c r="B7" s="329"/>
      <c r="C7" s="329"/>
      <c r="D7" s="329"/>
      <c r="E7" s="329"/>
      <c r="F7" s="329"/>
      <c r="G7" s="329"/>
      <c r="H7" s="329"/>
      <c r="I7" s="336"/>
    </row>
    <row r="8" ht="38.1" customHeight="1" spans="1:9">
      <c r="A8" s="330" t="s">
        <v>996</v>
      </c>
      <c r="B8" s="329"/>
      <c r="C8" s="329"/>
      <c r="D8" s="329"/>
      <c r="E8" s="329"/>
      <c r="F8" s="329"/>
      <c r="G8" s="329"/>
      <c r="H8" s="329"/>
      <c r="I8" s="336"/>
    </row>
    <row r="9" ht="38.1" customHeight="1" spans="1:9">
      <c r="A9" s="328" t="s">
        <v>997</v>
      </c>
      <c r="B9" s="331"/>
      <c r="C9" s="331"/>
      <c r="D9" s="331"/>
      <c r="E9" s="331"/>
      <c r="F9" s="331"/>
      <c r="G9" s="331"/>
      <c r="H9" s="331"/>
      <c r="I9" s="337"/>
    </row>
    <row r="10" ht="38.1" customHeight="1" spans="1:9">
      <c r="A10" s="328" t="s">
        <v>998</v>
      </c>
      <c r="B10" s="331"/>
      <c r="C10" s="331"/>
      <c r="D10" s="331"/>
      <c r="E10" s="331"/>
      <c r="F10" s="331"/>
      <c r="G10" s="331"/>
      <c r="H10" s="331"/>
      <c r="I10" s="337"/>
    </row>
    <row r="11" ht="38.1" customHeight="1" spans="1:9">
      <c r="A11" s="328" t="s">
        <v>999</v>
      </c>
      <c r="B11" s="331"/>
      <c r="C11" s="331"/>
      <c r="D11" s="331"/>
      <c r="E11" s="331"/>
      <c r="F11" s="331"/>
      <c r="G11" s="331"/>
      <c r="H11" s="331"/>
      <c r="I11" s="337"/>
    </row>
    <row r="12" ht="38.1" customHeight="1" spans="1:9">
      <c r="A12" s="330" t="s">
        <v>1000</v>
      </c>
      <c r="B12" s="331"/>
      <c r="C12" s="331"/>
      <c r="D12" s="331"/>
      <c r="E12" s="331"/>
      <c r="F12" s="331"/>
      <c r="G12" s="331"/>
      <c r="H12" s="331"/>
      <c r="I12" s="337"/>
    </row>
    <row r="13" ht="38.1" customHeight="1" spans="1:9">
      <c r="A13" s="328" t="s">
        <v>1001</v>
      </c>
      <c r="B13" s="331"/>
      <c r="C13" s="331"/>
      <c r="D13" s="331"/>
      <c r="E13" s="331"/>
      <c r="F13" s="331"/>
      <c r="G13" s="331"/>
      <c r="H13" s="331"/>
      <c r="I13" s="337"/>
    </row>
    <row r="14" ht="38.1" customHeight="1" spans="1:9">
      <c r="A14" s="328" t="s">
        <v>1002</v>
      </c>
      <c r="B14" s="331"/>
      <c r="C14" s="331"/>
      <c r="D14" s="331"/>
      <c r="E14" s="331"/>
      <c r="F14" s="331"/>
      <c r="G14" s="331"/>
      <c r="H14" s="331"/>
      <c r="I14" s="337"/>
    </row>
    <row r="15" ht="38.1" customHeight="1" spans="1:9">
      <c r="A15" s="328" t="s">
        <v>1003</v>
      </c>
      <c r="B15" s="331"/>
      <c r="C15" s="331"/>
      <c r="D15" s="331"/>
      <c r="E15" s="331"/>
      <c r="F15" s="331"/>
      <c r="G15" s="331"/>
      <c r="H15" s="331"/>
      <c r="I15" s="337"/>
    </row>
    <row r="16" ht="38.1" customHeight="1" spans="1:9">
      <c r="A16" s="328" t="s">
        <v>1004</v>
      </c>
      <c r="B16" s="331"/>
      <c r="C16" s="331"/>
      <c r="D16" s="331"/>
      <c r="E16" s="331"/>
      <c r="F16" s="331"/>
      <c r="G16" s="331"/>
      <c r="H16" s="331"/>
      <c r="I16" s="337"/>
    </row>
    <row r="17" ht="38.1" customHeight="1" spans="1:9">
      <c r="A17" s="328" t="s">
        <v>1005</v>
      </c>
      <c r="B17" s="331"/>
      <c r="C17" s="331"/>
      <c r="D17" s="331"/>
      <c r="E17" s="331"/>
      <c r="F17" s="331"/>
      <c r="G17" s="331"/>
      <c r="H17" s="331"/>
      <c r="I17" s="337"/>
    </row>
    <row r="18" ht="38.1" customHeight="1" spans="1:9">
      <c r="A18" s="463" t="s">
        <v>1006</v>
      </c>
      <c r="B18" s="464"/>
      <c r="C18" s="464"/>
      <c r="D18" s="464"/>
      <c r="E18" s="464"/>
      <c r="F18" s="464"/>
      <c r="G18" s="464"/>
      <c r="H18" s="464"/>
      <c r="I18" s="465"/>
    </row>
    <row r="19" customHeight="1" spans="1:9">
      <c r="A19" s="334"/>
      <c r="B19" s="334"/>
      <c r="C19" s="334"/>
      <c r="D19" s="334"/>
      <c r="E19" s="334"/>
      <c r="F19" s="334"/>
      <c r="G19" s="334"/>
      <c r="H19" s="334"/>
      <c r="I19" s="334"/>
    </row>
    <row r="20" customHeight="1" spans="1:9">
      <c r="A20" s="334"/>
      <c r="B20" s="334"/>
      <c r="C20" s="334"/>
      <c r="D20" s="334"/>
      <c r="E20" s="334"/>
      <c r="F20" s="334"/>
      <c r="G20" s="334"/>
      <c r="H20" s="334"/>
      <c r="I20" s="334"/>
    </row>
  </sheetData>
  <mergeCells count="2">
    <mergeCell ref="A2:I2"/>
    <mergeCell ref="A3:I3"/>
  </mergeCells>
  <printOptions horizontalCentered="1"/>
  <pageMargins left="0.75" right="0.75" top="1" bottom="1" header="0.509027777777778" footer="0.509027777777778"/>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20"/>
  <sheetViews>
    <sheetView workbookViewId="0">
      <selection activeCell="B16" sqref="B16"/>
    </sheetView>
  </sheetViews>
  <sheetFormatPr defaultColWidth="10.125" defaultRowHeight="14.25"/>
  <cols>
    <col min="1" max="1" width="28.5" style="323" customWidth="1"/>
    <col min="2" max="9" width="6.5" style="323" customWidth="1"/>
    <col min="10" max="16384" width="10.125" style="323"/>
  </cols>
  <sheetData>
    <row r="1" ht="30" customHeight="1" spans="9:9">
      <c r="I1" s="323" t="s">
        <v>983</v>
      </c>
    </row>
    <row r="2" ht="33" customHeight="1" spans="1:9">
      <c r="A2" s="324" t="s">
        <v>984</v>
      </c>
      <c r="B2" s="324"/>
      <c r="C2" s="324"/>
      <c r="D2" s="324"/>
      <c r="E2" s="324"/>
      <c r="F2" s="324"/>
      <c r="G2" s="324"/>
      <c r="H2" s="461"/>
      <c r="I2" s="324"/>
    </row>
    <row r="3" ht="27" customHeight="1" spans="1:9">
      <c r="A3" s="325" t="s">
        <v>313</v>
      </c>
      <c r="B3" s="325"/>
      <c r="C3" s="325"/>
      <c r="D3" s="325"/>
      <c r="E3" s="325"/>
      <c r="F3" s="325"/>
      <c r="G3" s="325"/>
      <c r="H3" s="462"/>
      <c r="I3" s="325"/>
    </row>
    <row r="4" ht="36.95" customHeight="1" spans="1:9">
      <c r="A4" s="311" t="s">
        <v>408</v>
      </c>
      <c r="B4" s="312" t="s">
        <v>1015</v>
      </c>
      <c r="C4" s="312" t="s">
        <v>1016</v>
      </c>
      <c r="D4" s="312" t="s">
        <v>1017</v>
      </c>
      <c r="E4" s="312" t="s">
        <v>1018</v>
      </c>
      <c r="F4" s="312" t="s">
        <v>1019</v>
      </c>
      <c r="G4" s="312" t="s">
        <v>1020</v>
      </c>
      <c r="H4" s="312" t="s">
        <v>1021</v>
      </c>
      <c r="I4" s="313" t="s">
        <v>1022</v>
      </c>
    </row>
    <row r="5" ht="38.1" customHeight="1" spans="1:9">
      <c r="A5" s="326" t="s">
        <v>993</v>
      </c>
      <c r="B5" s="327"/>
      <c r="C5" s="327"/>
      <c r="D5" s="327"/>
      <c r="E5" s="327"/>
      <c r="F5" s="327"/>
      <c r="G5" s="327"/>
      <c r="H5" s="327"/>
      <c r="I5" s="335"/>
    </row>
    <row r="6" ht="38.1" customHeight="1" spans="1:9">
      <c r="A6" s="328" t="s">
        <v>994</v>
      </c>
      <c r="B6" s="329"/>
      <c r="C6" s="329"/>
      <c r="D6" s="329"/>
      <c r="E6" s="329"/>
      <c r="F6" s="329"/>
      <c r="G6" s="329"/>
      <c r="H6" s="329"/>
      <c r="I6" s="336"/>
    </row>
    <row r="7" ht="38.1" customHeight="1" spans="1:9">
      <c r="A7" s="328" t="s">
        <v>995</v>
      </c>
      <c r="B7" s="329"/>
      <c r="C7" s="329"/>
      <c r="D7" s="329"/>
      <c r="E7" s="329"/>
      <c r="F7" s="329"/>
      <c r="G7" s="329"/>
      <c r="H7" s="329"/>
      <c r="I7" s="336"/>
    </row>
    <row r="8" ht="38.1" customHeight="1" spans="1:9">
      <c r="A8" s="330" t="s">
        <v>996</v>
      </c>
      <c r="B8" s="329"/>
      <c r="C8" s="329"/>
      <c r="D8" s="329"/>
      <c r="E8" s="329"/>
      <c r="F8" s="329"/>
      <c r="G8" s="329"/>
      <c r="H8" s="329"/>
      <c r="I8" s="336"/>
    </row>
    <row r="9" ht="38.1" customHeight="1" spans="1:9">
      <c r="A9" s="328" t="s">
        <v>997</v>
      </c>
      <c r="B9" s="331"/>
      <c r="C9" s="331"/>
      <c r="D9" s="331"/>
      <c r="E9" s="331"/>
      <c r="F9" s="331"/>
      <c r="G9" s="331"/>
      <c r="H9" s="331"/>
      <c r="I9" s="337"/>
    </row>
    <row r="10" ht="38.1" customHeight="1" spans="1:9">
      <c r="A10" s="328" t="s">
        <v>998</v>
      </c>
      <c r="B10" s="331"/>
      <c r="C10" s="331"/>
      <c r="D10" s="331"/>
      <c r="E10" s="331"/>
      <c r="F10" s="331"/>
      <c r="G10" s="331"/>
      <c r="H10" s="331"/>
      <c r="I10" s="337"/>
    </row>
    <row r="11" ht="38.1" customHeight="1" spans="1:9">
      <c r="A11" s="328" t="s">
        <v>999</v>
      </c>
      <c r="B11" s="331"/>
      <c r="C11" s="331"/>
      <c r="D11" s="331"/>
      <c r="E11" s="331"/>
      <c r="F11" s="331"/>
      <c r="G11" s="331"/>
      <c r="H11" s="331"/>
      <c r="I11" s="337"/>
    </row>
    <row r="12" ht="38.1" customHeight="1" spans="1:9">
      <c r="A12" s="330" t="s">
        <v>1000</v>
      </c>
      <c r="B12" s="331"/>
      <c r="C12" s="331"/>
      <c r="D12" s="331"/>
      <c r="E12" s="331"/>
      <c r="F12" s="331"/>
      <c r="G12" s="331"/>
      <c r="H12" s="331"/>
      <c r="I12" s="337"/>
    </row>
    <row r="13" ht="38.1" customHeight="1" spans="1:9">
      <c r="A13" s="328" t="s">
        <v>1001</v>
      </c>
      <c r="B13" s="331"/>
      <c r="C13" s="331"/>
      <c r="D13" s="331"/>
      <c r="E13" s="331"/>
      <c r="F13" s="331"/>
      <c r="G13" s="331"/>
      <c r="H13" s="331"/>
      <c r="I13" s="337"/>
    </row>
    <row r="14" ht="38.1" customHeight="1" spans="1:9">
      <c r="A14" s="328" t="s">
        <v>1002</v>
      </c>
      <c r="B14" s="331"/>
      <c r="C14" s="331"/>
      <c r="D14" s="331"/>
      <c r="E14" s="331"/>
      <c r="F14" s="331"/>
      <c r="G14" s="331"/>
      <c r="H14" s="331"/>
      <c r="I14" s="337"/>
    </row>
    <row r="15" ht="38.1" customHeight="1" spans="1:9">
      <c r="A15" s="328" t="s">
        <v>1003</v>
      </c>
      <c r="B15" s="331"/>
      <c r="C15" s="331"/>
      <c r="D15" s="331"/>
      <c r="E15" s="331"/>
      <c r="F15" s="331"/>
      <c r="G15" s="331"/>
      <c r="H15" s="331"/>
      <c r="I15" s="337"/>
    </row>
    <row r="16" ht="38.1" customHeight="1" spans="1:9">
      <c r="A16" s="328" t="s">
        <v>1004</v>
      </c>
      <c r="B16" s="331"/>
      <c r="C16" s="331"/>
      <c r="D16" s="331"/>
      <c r="E16" s="331"/>
      <c r="F16" s="331"/>
      <c r="G16" s="331"/>
      <c r="H16" s="331"/>
      <c r="I16" s="337"/>
    </row>
    <row r="17" ht="38.1" customHeight="1" spans="1:9">
      <c r="A17" s="328" t="s">
        <v>1005</v>
      </c>
      <c r="B17" s="331"/>
      <c r="C17" s="331"/>
      <c r="D17" s="331"/>
      <c r="E17" s="331"/>
      <c r="F17" s="331"/>
      <c r="G17" s="331"/>
      <c r="H17" s="331"/>
      <c r="I17" s="337"/>
    </row>
    <row r="18" ht="38.1" customHeight="1" spans="1:9">
      <c r="A18" s="463" t="s">
        <v>1006</v>
      </c>
      <c r="B18" s="464"/>
      <c r="C18" s="464"/>
      <c r="D18" s="464"/>
      <c r="E18" s="464"/>
      <c r="F18" s="464"/>
      <c r="G18" s="464"/>
      <c r="H18" s="464"/>
      <c r="I18" s="465"/>
    </row>
    <row r="19" customHeight="1" spans="1:9">
      <c r="A19" s="334"/>
      <c r="B19" s="334"/>
      <c r="C19" s="334"/>
      <c r="D19" s="334"/>
      <c r="E19" s="334"/>
      <c r="F19" s="334"/>
      <c r="G19" s="334"/>
      <c r="H19" s="334"/>
      <c r="I19" s="334"/>
    </row>
    <row r="20" customHeight="1" spans="1:9">
      <c r="A20" s="334"/>
      <c r="B20" s="334"/>
      <c r="C20" s="334"/>
      <c r="D20" s="334"/>
      <c r="E20" s="334"/>
      <c r="F20" s="334"/>
      <c r="G20" s="334"/>
      <c r="H20" s="334"/>
      <c r="I20" s="334"/>
    </row>
  </sheetData>
  <mergeCells count="2">
    <mergeCell ref="A2:I2"/>
    <mergeCell ref="A3:I3"/>
  </mergeCells>
  <printOptions horizontalCentered="1"/>
  <pageMargins left="0.75" right="0.75" top="1" bottom="1" header="0.509027777777778" footer="0.509027777777778"/>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C144"/>
  <sheetViews>
    <sheetView showGridLines="0" showZeros="0" workbookViewId="0">
      <selection activeCell="A2" sqref="A2:C2"/>
    </sheetView>
  </sheetViews>
  <sheetFormatPr defaultColWidth="9" defaultRowHeight="12.75" customHeight="1" outlineLevelCol="2"/>
  <cols>
    <col min="1" max="1" width="30.25" style="442" customWidth="1"/>
    <col min="2" max="2" width="28.875" style="442" customWidth="1"/>
    <col min="3" max="3" width="29.625" style="442" customWidth="1"/>
    <col min="4" max="4" width="20.5" style="442" customWidth="1"/>
    <col min="5" max="233" width="6.875" style="442" customWidth="1"/>
    <col min="234" max="16384" width="9" style="442"/>
  </cols>
  <sheetData>
    <row r="1" ht="18.95" customHeight="1" spans="2:3">
      <c r="B1" s="443"/>
      <c r="C1" s="444" t="s">
        <v>1023</v>
      </c>
    </row>
    <row r="2" ht="27" customHeight="1" spans="1:3">
      <c r="A2" s="445" t="s">
        <v>1024</v>
      </c>
      <c r="B2" s="445"/>
      <c r="C2" s="445"/>
    </row>
    <row r="3" ht="17.25" customHeight="1" spans="1:3">
      <c r="A3" s="446"/>
      <c r="B3" s="446"/>
      <c r="C3" s="447" t="s">
        <v>313</v>
      </c>
    </row>
    <row r="4" ht="26.1" customHeight="1" spans="1:3">
      <c r="A4" s="448" t="s">
        <v>408</v>
      </c>
      <c r="B4" s="449"/>
      <c r="C4" s="450" t="s">
        <v>379</v>
      </c>
    </row>
    <row r="5" ht="26.1" customHeight="1" spans="1:3">
      <c r="A5" s="451" t="s">
        <v>1025</v>
      </c>
      <c r="B5" s="452"/>
      <c r="C5" s="453">
        <v>55</v>
      </c>
    </row>
    <row r="6" ht="26.1" customHeight="1" spans="1:3">
      <c r="A6" s="451" t="s">
        <v>1026</v>
      </c>
      <c r="B6" s="452"/>
      <c r="C6" s="453">
        <v>5</v>
      </c>
    </row>
    <row r="7" ht="26.1" customHeight="1" spans="1:3">
      <c r="A7" s="451" t="s">
        <v>1027</v>
      </c>
      <c r="B7" s="452"/>
      <c r="C7" s="453">
        <v>30</v>
      </c>
    </row>
    <row r="8" ht="26.1" customHeight="1" spans="1:3">
      <c r="A8" s="451" t="s">
        <v>1028</v>
      </c>
      <c r="B8" s="452"/>
      <c r="C8" s="453">
        <v>0</v>
      </c>
    </row>
    <row r="9" ht="26.1" customHeight="1" spans="1:3">
      <c r="A9" s="451" t="s">
        <v>1029</v>
      </c>
      <c r="B9" s="452"/>
      <c r="C9" s="453">
        <v>30</v>
      </c>
    </row>
    <row r="10" ht="26.1" customHeight="1" spans="1:3">
      <c r="A10" s="454" t="s">
        <v>1030</v>
      </c>
      <c r="B10" s="455"/>
      <c r="C10" s="456">
        <v>20</v>
      </c>
    </row>
    <row r="11" ht="44.1" customHeight="1" spans="1:3">
      <c r="A11" s="457" t="s">
        <v>1031</v>
      </c>
      <c r="B11" s="457"/>
      <c r="C11" s="457"/>
    </row>
    <row r="12" customFormat="1" ht="51" customHeight="1" spans="1:3">
      <c r="A12" s="458"/>
      <c r="B12" s="458"/>
      <c r="C12" s="458"/>
    </row>
    <row r="13" ht="135.95" customHeight="1" spans="1:3">
      <c r="A13" s="458"/>
      <c r="B13" s="458"/>
      <c r="C13" s="458"/>
    </row>
    <row r="14" ht="37.5" customHeight="1" spans="1:3">
      <c r="A14" s="459"/>
      <c r="B14" s="459"/>
      <c r="C14" s="459"/>
    </row>
    <row r="15" ht="105" customHeight="1" spans="1:3">
      <c r="A15" s="459"/>
      <c r="B15" s="459"/>
      <c r="C15" s="459"/>
    </row>
    <row r="16" customHeight="1" spans="3:3">
      <c r="C16" s="460"/>
    </row>
    <row r="17" customHeight="1" spans="3:3">
      <c r="C17" s="460"/>
    </row>
    <row r="18" customHeight="1" spans="3:3">
      <c r="C18" s="460"/>
    </row>
    <row r="19" customHeight="1" spans="3:3">
      <c r="C19" s="460"/>
    </row>
    <row r="20" customHeight="1" spans="3:3">
      <c r="C20" s="460"/>
    </row>
    <row r="21" customHeight="1" spans="3:3">
      <c r="C21" s="460"/>
    </row>
    <row r="22" customHeight="1" spans="3:3">
      <c r="C22" s="460"/>
    </row>
    <row r="23" customHeight="1" spans="3:3">
      <c r="C23" s="460"/>
    </row>
    <row r="24" customHeight="1" spans="3:3">
      <c r="C24" s="460"/>
    </row>
    <row r="25" customHeight="1" spans="3:3">
      <c r="C25" s="460"/>
    </row>
    <row r="26" ht="38.25" customHeight="1" spans="3:3">
      <c r="C26" s="460"/>
    </row>
    <row r="27" ht="23.25" customHeight="1" spans="3:3">
      <c r="C27" s="460"/>
    </row>
    <row r="28" ht="42.75" customHeight="1" spans="3:3">
      <c r="C28" s="460"/>
    </row>
    <row r="29" ht="24" customHeight="1" spans="3:3">
      <c r="C29" s="460"/>
    </row>
    <row r="30" ht="22.5" customHeight="1" spans="3:3">
      <c r="C30" s="460"/>
    </row>
    <row r="31" customHeight="1" spans="3:3">
      <c r="C31" s="460"/>
    </row>
    <row r="32" customHeight="1" spans="3:3">
      <c r="C32" s="460"/>
    </row>
    <row r="33" ht="22.5" customHeight="1" spans="3:3">
      <c r="C33" s="460"/>
    </row>
    <row r="34" customHeight="1" spans="3:3">
      <c r="C34" s="460"/>
    </row>
    <row r="35" customHeight="1" spans="3:3">
      <c r="C35" s="460"/>
    </row>
    <row r="36" customHeight="1" spans="3:3">
      <c r="C36" s="460"/>
    </row>
    <row r="37" customHeight="1" spans="3:3">
      <c r="C37" s="460"/>
    </row>
    <row r="38" customHeight="1" spans="3:3">
      <c r="C38" s="460"/>
    </row>
    <row r="39" ht="37.5" customHeight="1" spans="3:3">
      <c r="C39" s="460"/>
    </row>
    <row r="40" customHeight="1" spans="3:3">
      <c r="C40" s="460"/>
    </row>
    <row r="41" ht="36" customHeight="1" spans="3:3">
      <c r="C41" s="460"/>
    </row>
    <row r="42" ht="38.25" customHeight="1" spans="3:3">
      <c r="C42" s="460"/>
    </row>
    <row r="43" customHeight="1" spans="3:3">
      <c r="C43" s="460"/>
    </row>
    <row r="44" customHeight="1" spans="3:3">
      <c r="C44" s="460"/>
    </row>
    <row r="45" ht="45" customHeight="1" spans="3:3">
      <c r="C45" s="460"/>
    </row>
    <row r="46" customHeight="1" spans="3:3">
      <c r="C46" s="460"/>
    </row>
    <row r="47" customHeight="1" spans="3:3">
      <c r="C47" s="460"/>
    </row>
    <row r="48" ht="37.5" customHeight="1" spans="3:3">
      <c r="C48" s="460"/>
    </row>
    <row r="49" customHeight="1" spans="3:3">
      <c r="C49" s="460"/>
    </row>
    <row r="50" ht="36.75" customHeight="1" spans="3:3">
      <c r="C50" s="460"/>
    </row>
    <row r="51" customHeight="1" spans="3:3">
      <c r="C51" s="460"/>
    </row>
    <row r="52" customHeight="1" spans="3:3">
      <c r="C52" s="460"/>
    </row>
    <row r="53" customHeight="1" spans="3:3">
      <c r="C53" s="460"/>
    </row>
    <row r="54" customHeight="1" spans="3:3">
      <c r="C54" s="460"/>
    </row>
    <row r="55" customHeight="1" spans="3:3">
      <c r="C55" s="460"/>
    </row>
    <row r="56" customHeight="1" spans="3:3">
      <c r="C56" s="460"/>
    </row>
    <row r="57" customHeight="1" spans="3:3">
      <c r="C57" s="460"/>
    </row>
    <row r="58" ht="31.5" customHeight="1" spans="3:3">
      <c r="C58" s="460"/>
    </row>
    <row r="59" customHeight="1" spans="3:3">
      <c r="C59" s="460"/>
    </row>
    <row r="60" customHeight="1" spans="3:3">
      <c r="C60" s="460"/>
    </row>
    <row r="61" customHeight="1" spans="3:3">
      <c r="C61" s="460"/>
    </row>
    <row r="62" customHeight="1" spans="3:3">
      <c r="C62" s="460"/>
    </row>
    <row r="63" customHeight="1" spans="3:3">
      <c r="C63" s="460"/>
    </row>
    <row r="64" customHeight="1" spans="3:3">
      <c r="C64" s="460"/>
    </row>
    <row r="65" customHeight="1" spans="3:3">
      <c r="C65" s="460"/>
    </row>
    <row r="66" customHeight="1" spans="3:3">
      <c r="C66" s="460"/>
    </row>
    <row r="67" customHeight="1" spans="3:3">
      <c r="C67" s="460"/>
    </row>
    <row r="68" customHeight="1" spans="3:3">
      <c r="C68" s="460"/>
    </row>
    <row r="69" customHeight="1" spans="3:3">
      <c r="C69" s="460"/>
    </row>
    <row r="70" customHeight="1" spans="3:3">
      <c r="C70" s="460"/>
    </row>
    <row r="71" customHeight="1" spans="3:3">
      <c r="C71" s="460"/>
    </row>
    <row r="72" customHeight="1" spans="3:3">
      <c r="C72" s="460"/>
    </row>
    <row r="73" customHeight="1" spans="3:3">
      <c r="C73" s="460"/>
    </row>
    <row r="74" customHeight="1" spans="3:3">
      <c r="C74" s="460"/>
    </row>
    <row r="75" customHeight="1" spans="3:3">
      <c r="C75" s="460"/>
    </row>
    <row r="76" customHeight="1" spans="3:3">
      <c r="C76" s="460"/>
    </row>
    <row r="77" customHeight="1" spans="3:3">
      <c r="C77" s="460"/>
    </row>
    <row r="78" customHeight="1" spans="3:3">
      <c r="C78" s="460"/>
    </row>
    <row r="79" customHeight="1" spans="3:3">
      <c r="C79" s="460"/>
    </row>
    <row r="80" customHeight="1" spans="3:3">
      <c r="C80" s="460"/>
    </row>
    <row r="81" customHeight="1" spans="3:3">
      <c r="C81" s="460"/>
    </row>
    <row r="82" customHeight="1" spans="3:3">
      <c r="C82" s="460"/>
    </row>
    <row r="83" customHeight="1" spans="3:3">
      <c r="C83" s="460"/>
    </row>
    <row r="84" customHeight="1" spans="3:3">
      <c r="C84" s="460"/>
    </row>
    <row r="85" customHeight="1" spans="3:3">
      <c r="C85" s="460"/>
    </row>
    <row r="86" customHeight="1" spans="3:3">
      <c r="C86" s="460"/>
    </row>
    <row r="87" customHeight="1" spans="3:3">
      <c r="C87" s="460"/>
    </row>
    <row r="88" customHeight="1" spans="3:3">
      <c r="C88" s="460"/>
    </row>
    <row r="89" customHeight="1" spans="3:3">
      <c r="C89" s="460"/>
    </row>
    <row r="90" customHeight="1" spans="3:3">
      <c r="C90" s="460"/>
    </row>
    <row r="91" customHeight="1" spans="3:3">
      <c r="C91" s="460"/>
    </row>
    <row r="92" customHeight="1" spans="3:3">
      <c r="C92" s="460"/>
    </row>
    <row r="93" customHeight="1" spans="3:3">
      <c r="C93" s="460"/>
    </row>
    <row r="94" customHeight="1" spans="3:3">
      <c r="C94" s="460"/>
    </row>
    <row r="95" customHeight="1" spans="3:3">
      <c r="C95" s="460"/>
    </row>
    <row r="96" customHeight="1" spans="3:3">
      <c r="C96" s="460"/>
    </row>
    <row r="97" customHeight="1" spans="3:3">
      <c r="C97" s="460"/>
    </row>
    <row r="98" customHeight="1" spans="3:3">
      <c r="C98" s="460"/>
    </row>
    <row r="99" customHeight="1" spans="3:3">
      <c r="C99" s="460"/>
    </row>
    <row r="100" customHeight="1" spans="3:3">
      <c r="C100" s="460"/>
    </row>
    <row r="101" customHeight="1" spans="3:3">
      <c r="C101" s="460"/>
    </row>
    <row r="102" customHeight="1" spans="3:3">
      <c r="C102" s="460"/>
    </row>
    <row r="103" customHeight="1" spans="3:3">
      <c r="C103" s="460"/>
    </row>
    <row r="104" customHeight="1" spans="3:3">
      <c r="C104" s="460"/>
    </row>
    <row r="105" customHeight="1" spans="3:3">
      <c r="C105" s="460"/>
    </row>
    <row r="106" customHeight="1" spans="3:3">
      <c r="C106" s="460"/>
    </row>
    <row r="107" customHeight="1" spans="3:3">
      <c r="C107" s="460"/>
    </row>
    <row r="108" customHeight="1" spans="3:3">
      <c r="C108" s="460"/>
    </row>
    <row r="109" customHeight="1" spans="3:3">
      <c r="C109" s="460"/>
    </row>
    <row r="110" customHeight="1" spans="3:3">
      <c r="C110" s="460"/>
    </row>
    <row r="111" customHeight="1" spans="3:3">
      <c r="C111" s="460"/>
    </row>
    <row r="112" customHeight="1" spans="3:3">
      <c r="C112" s="460"/>
    </row>
    <row r="113" customHeight="1" spans="3:3">
      <c r="C113" s="460"/>
    </row>
    <row r="114" customHeight="1" spans="3:3">
      <c r="C114" s="460"/>
    </row>
    <row r="115" customHeight="1" spans="3:3">
      <c r="C115" s="460"/>
    </row>
    <row r="116" customHeight="1" spans="3:3">
      <c r="C116" s="460"/>
    </row>
    <row r="117" customHeight="1" spans="3:3">
      <c r="C117" s="460"/>
    </row>
    <row r="118" customHeight="1" spans="3:3">
      <c r="C118" s="460"/>
    </row>
    <row r="119" customHeight="1" spans="3:3">
      <c r="C119" s="460"/>
    </row>
    <row r="120" customHeight="1" spans="3:3">
      <c r="C120" s="460"/>
    </row>
    <row r="121" customHeight="1" spans="3:3">
      <c r="C121" s="460"/>
    </row>
    <row r="122" customHeight="1" spans="3:3">
      <c r="C122" s="460"/>
    </row>
    <row r="123" customHeight="1" spans="3:3">
      <c r="C123" s="460"/>
    </row>
    <row r="124" customHeight="1" spans="3:3">
      <c r="C124" s="460"/>
    </row>
    <row r="125" customHeight="1" spans="3:3">
      <c r="C125" s="460"/>
    </row>
    <row r="126" customHeight="1" spans="3:3">
      <c r="C126" s="460"/>
    </row>
    <row r="127" customHeight="1" spans="3:3">
      <c r="C127" s="460"/>
    </row>
    <row r="128" customHeight="1" spans="3:3">
      <c r="C128" s="460"/>
    </row>
    <row r="129" customHeight="1" spans="3:3">
      <c r="C129" s="460"/>
    </row>
    <row r="130" customHeight="1" spans="3:3">
      <c r="C130" s="460"/>
    </row>
    <row r="131" customHeight="1" spans="3:3">
      <c r="C131" s="460"/>
    </row>
    <row r="132" customHeight="1" spans="3:3">
      <c r="C132" s="460"/>
    </row>
    <row r="133" customHeight="1" spans="3:3">
      <c r="C133" s="460"/>
    </row>
    <row r="134" customHeight="1" spans="3:3">
      <c r="C134" s="460"/>
    </row>
    <row r="135" customHeight="1" spans="3:3">
      <c r="C135" s="460"/>
    </row>
    <row r="136" customHeight="1" spans="3:3">
      <c r="C136" s="460"/>
    </row>
    <row r="137" customHeight="1" spans="3:3">
      <c r="C137" s="460"/>
    </row>
    <row r="138" customHeight="1" spans="3:3">
      <c r="C138" s="460"/>
    </row>
    <row r="139" customHeight="1" spans="3:3">
      <c r="C139" s="460"/>
    </row>
    <row r="140" customHeight="1" spans="3:3">
      <c r="C140" s="460"/>
    </row>
    <row r="141" customHeight="1" spans="3:3">
      <c r="C141" s="460"/>
    </row>
    <row r="142" customHeight="1" spans="3:3">
      <c r="C142" s="460"/>
    </row>
    <row r="143" customHeight="1" spans="3:3">
      <c r="C143" s="460"/>
    </row>
    <row r="144" customHeight="1" spans="3:3">
      <c r="C144" s="460"/>
    </row>
  </sheetData>
  <sheetProtection formatCells="0" formatColumns="0" formatRows="0"/>
  <mergeCells count="12">
    <mergeCell ref="A2:C2"/>
    <mergeCell ref="A3:B3"/>
    <mergeCell ref="A4:B4"/>
    <mergeCell ref="A5:B5"/>
    <mergeCell ref="A6:B6"/>
    <mergeCell ref="A7:B7"/>
    <mergeCell ref="A8:B8"/>
    <mergeCell ref="A9:B9"/>
    <mergeCell ref="A10:B10"/>
    <mergeCell ref="A11:C11"/>
    <mergeCell ref="A14:C14"/>
    <mergeCell ref="A15:C15"/>
  </mergeCells>
  <printOptions horizontalCentered="1"/>
  <pageMargins left="0.709027777777778" right="0.709027777777778" top="0.938888888888889" bottom="0.938888888888889" header="0.309027777777778" footer="0.309027777777778"/>
  <pageSetup paperSize="9" scale="92" fitToHeight="0" orientation="portrait"/>
  <headerFooter>
    <evenFooter>&amp;L—&amp;P—</even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tabColor rgb="FFFF0000"/>
    <pageSetUpPr fitToPage="1"/>
  </sheetPr>
  <dimension ref="A1"/>
  <sheetViews>
    <sheetView tabSelected="1" workbookViewId="0">
      <selection activeCell="A1" sqref="A1"/>
    </sheetView>
  </sheetViews>
  <sheetFormatPr defaultColWidth="9" defaultRowHeight="14.25"/>
  <sheetData/>
  <pageMargins left="0.75" right="0.75" top="1" bottom="1" header="0.509027777777778" footer="0.509027777777778"/>
  <pageSetup paperSize="9" scale="81" fitToHeight="0"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J103"/>
  <sheetViews>
    <sheetView topLeftCell="A13" workbookViewId="0">
      <selection activeCell="C22" sqref="C22:D22"/>
    </sheetView>
  </sheetViews>
  <sheetFormatPr defaultColWidth="9" defaultRowHeight="14.25"/>
  <cols>
    <col min="1" max="1" width="5.375" style="634" customWidth="1"/>
    <col min="2" max="2" width="74" style="634" customWidth="1"/>
    <col min="3" max="3" width="9" style="634" customWidth="1"/>
    <col min="4" max="4" width="72.375" style="634" customWidth="1"/>
    <col min="5" max="8" width="15.25" style="635" customWidth="1"/>
    <col min="9" max="9" width="9" style="634"/>
    <col min="10" max="10" width="10.375" style="634"/>
    <col min="11" max="16384" width="9" style="634"/>
  </cols>
  <sheetData>
    <row r="1" ht="48.75" customHeight="1" spans="1:8">
      <c r="A1" s="636" t="s">
        <v>0</v>
      </c>
      <c r="B1" s="636"/>
      <c r="C1" s="636"/>
      <c r="D1" s="636"/>
      <c r="E1" s="636"/>
      <c r="F1" s="636"/>
      <c r="G1" s="636"/>
      <c r="H1" s="636"/>
    </row>
    <row r="2" ht="36.95" customHeight="1" spans="1:8">
      <c r="A2" s="638" t="s">
        <v>1</v>
      </c>
      <c r="B2" s="638"/>
      <c r="C2" s="638" t="s">
        <v>195</v>
      </c>
      <c r="D2" s="638" t="s">
        <v>196</v>
      </c>
      <c r="E2" s="639" t="s">
        <v>2</v>
      </c>
      <c r="F2" s="639" t="s">
        <v>3</v>
      </c>
      <c r="G2" s="639" t="s">
        <v>4</v>
      </c>
      <c r="H2" s="639" t="s">
        <v>5</v>
      </c>
    </row>
    <row r="3" ht="36.95" customHeight="1" spans="1:8">
      <c r="A3" s="640" t="s">
        <v>197</v>
      </c>
      <c r="B3" s="638"/>
      <c r="C3" s="638"/>
      <c r="D3" s="638"/>
      <c r="E3" s="639"/>
      <c r="F3" s="639"/>
      <c r="G3" s="639"/>
      <c r="H3" s="639"/>
    </row>
    <row r="4" ht="39.95" customHeight="1" spans="1:8">
      <c r="A4" s="641" t="s">
        <v>6</v>
      </c>
      <c r="B4" s="642"/>
      <c r="C4" s="642"/>
      <c r="D4" s="642"/>
      <c r="E4" s="643"/>
      <c r="F4" s="643"/>
      <c r="G4" s="643"/>
      <c r="H4" s="643"/>
    </row>
    <row r="5" ht="39.95" customHeight="1" spans="1:8">
      <c r="A5" s="642" t="s">
        <v>7</v>
      </c>
      <c r="B5" s="642"/>
      <c r="C5" s="642"/>
      <c r="D5" s="642"/>
      <c r="E5" s="644"/>
      <c r="F5" s="644"/>
      <c r="G5" s="644"/>
      <c r="H5" s="644"/>
    </row>
    <row r="6" ht="39.95" customHeight="1" spans="1:8">
      <c r="A6" s="645" t="s">
        <v>8</v>
      </c>
      <c r="B6" s="642" t="s">
        <v>9</v>
      </c>
      <c r="C6" s="642"/>
      <c r="D6" s="642"/>
      <c r="E6" s="646" t="s">
        <v>10</v>
      </c>
      <c r="F6" s="647" t="s">
        <v>11</v>
      </c>
      <c r="G6" s="647"/>
      <c r="H6" s="647"/>
    </row>
    <row r="7" ht="39.95" customHeight="1" spans="1:8">
      <c r="A7" s="645" t="s">
        <v>12</v>
      </c>
      <c r="B7" s="642" t="s">
        <v>13</v>
      </c>
      <c r="C7" s="642"/>
      <c r="D7" s="642"/>
      <c r="E7" s="646" t="s">
        <v>10</v>
      </c>
      <c r="F7" s="647" t="s">
        <v>11</v>
      </c>
      <c r="G7" s="647"/>
      <c r="H7" s="647"/>
    </row>
    <row r="8" ht="39.95" customHeight="1" spans="1:8">
      <c r="A8" s="645" t="s">
        <v>14</v>
      </c>
      <c r="B8" s="642" t="s">
        <v>15</v>
      </c>
      <c r="C8" s="642"/>
      <c r="D8" s="642"/>
      <c r="E8" s="646" t="s">
        <v>10</v>
      </c>
      <c r="F8" s="647" t="s">
        <v>11</v>
      </c>
      <c r="G8" s="647"/>
      <c r="H8" s="647"/>
    </row>
    <row r="9" ht="39.95" customHeight="1" spans="1:8">
      <c r="A9" s="645" t="s">
        <v>16</v>
      </c>
      <c r="B9" s="642" t="s">
        <v>17</v>
      </c>
      <c r="C9" s="642"/>
      <c r="D9" s="642"/>
      <c r="E9" s="646" t="s">
        <v>10</v>
      </c>
      <c r="F9" s="647" t="s">
        <v>11</v>
      </c>
      <c r="G9" s="647"/>
      <c r="H9" s="647"/>
    </row>
    <row r="10" ht="39.95" customHeight="1" spans="1:8">
      <c r="A10" s="645" t="s">
        <v>18</v>
      </c>
      <c r="B10" s="642" t="s">
        <v>19</v>
      </c>
      <c r="C10" s="642"/>
      <c r="D10" s="642"/>
      <c r="E10" s="646" t="s">
        <v>20</v>
      </c>
      <c r="F10" s="647" t="s">
        <v>21</v>
      </c>
      <c r="G10" s="647"/>
      <c r="H10" s="647"/>
    </row>
    <row r="11" ht="39.95" customHeight="1" spans="1:8">
      <c r="A11" s="645" t="s">
        <v>22</v>
      </c>
      <c r="B11" s="642" t="s">
        <v>23</v>
      </c>
      <c r="C11" s="642"/>
      <c r="D11" s="642"/>
      <c r="E11" s="647" t="s">
        <v>20</v>
      </c>
      <c r="F11" s="647" t="s">
        <v>24</v>
      </c>
      <c r="G11" s="647"/>
      <c r="H11" s="647"/>
    </row>
    <row r="12" ht="39.95" customHeight="1" spans="1:8">
      <c r="A12" s="642" t="s">
        <v>25</v>
      </c>
      <c r="B12" s="642"/>
      <c r="C12" s="642"/>
      <c r="D12" s="642"/>
      <c r="E12" s="644"/>
      <c r="F12" s="644"/>
      <c r="G12" s="644"/>
      <c r="H12" s="644"/>
    </row>
    <row r="13" ht="39.95" customHeight="1" spans="1:8">
      <c r="A13" s="645" t="s">
        <v>26</v>
      </c>
      <c r="B13" s="642" t="s">
        <v>27</v>
      </c>
      <c r="C13" s="642"/>
      <c r="D13" s="642"/>
      <c r="E13" s="647" t="s">
        <v>20</v>
      </c>
      <c r="F13" s="647" t="s">
        <v>11</v>
      </c>
      <c r="G13" s="647"/>
      <c r="H13" s="647"/>
    </row>
    <row r="14" ht="39.95" customHeight="1" spans="1:8">
      <c r="A14" s="645" t="s">
        <v>28</v>
      </c>
      <c r="B14" s="642" t="s">
        <v>29</v>
      </c>
      <c r="C14" s="642"/>
      <c r="D14" s="642"/>
      <c r="E14" s="647" t="s">
        <v>20</v>
      </c>
      <c r="F14" s="647" t="s">
        <v>11</v>
      </c>
      <c r="G14" s="647"/>
      <c r="H14" s="647"/>
    </row>
    <row r="15" ht="39.95" customHeight="1" spans="1:8">
      <c r="A15" s="645" t="s">
        <v>30</v>
      </c>
      <c r="B15" s="642" t="s">
        <v>31</v>
      </c>
      <c r="C15" s="642"/>
      <c r="D15" s="642"/>
      <c r="E15" s="647" t="s">
        <v>20</v>
      </c>
      <c r="F15" s="647" t="s">
        <v>32</v>
      </c>
      <c r="G15" s="647"/>
      <c r="H15" s="647"/>
    </row>
    <row r="16" ht="39.95" customHeight="1" spans="1:8">
      <c r="A16" s="645" t="s">
        <v>33</v>
      </c>
      <c r="B16" s="642" t="s">
        <v>34</v>
      </c>
      <c r="C16" s="642"/>
      <c r="D16" s="642"/>
      <c r="E16" s="647" t="s">
        <v>20</v>
      </c>
      <c r="F16" s="647" t="s">
        <v>24</v>
      </c>
      <c r="G16" s="647"/>
      <c r="H16" s="647"/>
    </row>
    <row r="17" ht="39.95" customHeight="1" spans="1:8">
      <c r="A17" s="649"/>
      <c r="B17" s="642" t="s">
        <v>35</v>
      </c>
      <c r="C17" s="642"/>
      <c r="D17" s="642"/>
      <c r="E17" s="647" t="s">
        <v>20</v>
      </c>
      <c r="F17" s="647" t="s">
        <v>24</v>
      </c>
      <c r="G17" s="647"/>
      <c r="H17" s="647"/>
    </row>
    <row r="18" ht="39.95" customHeight="1" spans="1:10">
      <c r="A18" s="645" t="s">
        <v>36</v>
      </c>
      <c r="B18" s="642" t="s">
        <v>37</v>
      </c>
      <c r="C18" s="642"/>
      <c r="D18" s="642"/>
      <c r="E18" s="647" t="s">
        <v>20</v>
      </c>
      <c r="F18" s="647" t="s">
        <v>38</v>
      </c>
      <c r="G18" s="647" t="s">
        <v>39</v>
      </c>
      <c r="H18" s="647" t="s">
        <v>40</v>
      </c>
      <c r="J18" s="634">
        <v>20564</v>
      </c>
    </row>
    <row r="19" ht="39.95" customHeight="1" spans="1:10">
      <c r="A19" s="645" t="s">
        <v>41</v>
      </c>
      <c r="B19" s="642" t="s">
        <v>42</v>
      </c>
      <c r="C19" s="642"/>
      <c r="D19" s="642"/>
      <c r="E19" s="647" t="s">
        <v>10</v>
      </c>
      <c r="F19" s="647" t="s">
        <v>38</v>
      </c>
      <c r="G19" s="647" t="s">
        <v>39</v>
      </c>
      <c r="H19" s="647" t="s">
        <v>40</v>
      </c>
      <c r="J19" s="634">
        <v>100363.94</v>
      </c>
    </row>
    <row r="20" ht="39.95" customHeight="1" spans="1:10">
      <c r="A20" s="650"/>
      <c r="B20" s="651" t="s">
        <v>43</v>
      </c>
      <c r="C20" s="651"/>
      <c r="D20" s="651"/>
      <c r="E20" s="646"/>
      <c r="F20" s="646" t="s">
        <v>44</v>
      </c>
      <c r="G20" s="646"/>
      <c r="H20" s="646"/>
      <c r="J20" s="658">
        <f>SUM(J18:J19)</f>
        <v>120927.94</v>
      </c>
    </row>
    <row r="21" ht="39.95" customHeight="1" spans="1:8">
      <c r="A21" s="650"/>
      <c r="B21" s="651" t="s">
        <v>198</v>
      </c>
      <c r="C21" s="651" t="s">
        <v>199</v>
      </c>
      <c r="D21" s="671" t="s">
        <v>200</v>
      </c>
      <c r="E21" s="646"/>
      <c r="F21" s="646"/>
      <c r="G21" s="646"/>
      <c r="H21" s="646"/>
    </row>
    <row r="22" ht="42" customHeight="1" spans="1:8">
      <c r="A22" s="652" t="s">
        <v>45</v>
      </c>
      <c r="B22" s="651" t="s">
        <v>201</v>
      </c>
      <c r="C22" s="651" t="s">
        <v>199</v>
      </c>
      <c r="D22" s="671" t="s">
        <v>200</v>
      </c>
      <c r="E22" s="646" t="s">
        <v>10</v>
      </c>
      <c r="F22" s="646" t="s">
        <v>47</v>
      </c>
      <c r="G22" s="646" t="s">
        <v>39</v>
      </c>
      <c r="H22" s="646"/>
    </row>
    <row r="23" ht="39.95" customHeight="1" spans="1:8">
      <c r="A23" s="652"/>
      <c r="B23" s="654" t="s">
        <v>202</v>
      </c>
      <c r="C23" s="651" t="s">
        <v>199</v>
      </c>
      <c r="D23" s="671" t="s">
        <v>203</v>
      </c>
      <c r="E23" s="646" t="s">
        <v>10</v>
      </c>
      <c r="F23" s="646" t="s">
        <v>47</v>
      </c>
      <c r="G23" s="646" t="s">
        <v>39</v>
      </c>
      <c r="H23" s="646"/>
    </row>
    <row r="24" ht="39.95" customHeight="1" spans="1:8">
      <c r="A24" s="652" t="s">
        <v>48</v>
      </c>
      <c r="B24" s="654" t="s">
        <v>204</v>
      </c>
      <c r="C24" s="654"/>
      <c r="D24" s="654"/>
      <c r="E24" s="646" t="s">
        <v>10</v>
      </c>
      <c r="F24" s="646" t="s">
        <v>47</v>
      </c>
      <c r="G24" s="646" t="s">
        <v>39</v>
      </c>
      <c r="H24" s="646"/>
    </row>
    <row r="25" ht="39.95" customHeight="1" spans="1:8">
      <c r="A25" s="652"/>
      <c r="B25" s="654" t="s">
        <v>50</v>
      </c>
      <c r="C25" s="654"/>
      <c r="D25" s="654"/>
      <c r="E25" s="646"/>
      <c r="F25" s="646" t="s">
        <v>51</v>
      </c>
      <c r="G25" s="646"/>
      <c r="H25" s="646"/>
    </row>
    <row r="26" ht="39.95" customHeight="1" spans="1:8">
      <c r="A26" s="652" t="s">
        <v>52</v>
      </c>
      <c r="B26" s="642" t="s">
        <v>53</v>
      </c>
      <c r="C26" s="642"/>
      <c r="D26" s="642"/>
      <c r="E26" s="647" t="s">
        <v>10</v>
      </c>
      <c r="F26" s="647" t="s">
        <v>54</v>
      </c>
      <c r="G26" s="647" t="s">
        <v>39</v>
      </c>
      <c r="H26" s="647" t="s">
        <v>40</v>
      </c>
    </row>
    <row r="27" ht="39.95" customHeight="1" spans="1:8">
      <c r="A27" s="645" t="s">
        <v>55</v>
      </c>
      <c r="B27" s="655" t="s">
        <v>56</v>
      </c>
      <c r="C27" s="655"/>
      <c r="D27" s="655"/>
      <c r="E27" s="647" t="s">
        <v>10</v>
      </c>
      <c r="F27" s="647" t="s">
        <v>57</v>
      </c>
      <c r="G27" s="647" t="s">
        <v>39</v>
      </c>
      <c r="H27" s="647"/>
    </row>
    <row r="28" ht="39.95" customHeight="1" spans="1:8">
      <c r="A28" s="645"/>
      <c r="B28" s="655" t="s">
        <v>205</v>
      </c>
      <c r="C28" s="655" t="s">
        <v>199</v>
      </c>
      <c r="D28" s="655" t="s">
        <v>206</v>
      </c>
      <c r="E28" s="647"/>
      <c r="F28" s="647"/>
      <c r="G28" s="647"/>
      <c r="H28" s="647"/>
    </row>
    <row r="29" ht="39.95" customHeight="1" spans="1:8">
      <c r="A29" s="645" t="s">
        <v>58</v>
      </c>
      <c r="B29" s="644" t="s">
        <v>59</v>
      </c>
      <c r="C29" s="644"/>
      <c r="D29" s="644"/>
      <c r="E29" s="647"/>
      <c r="F29" s="647" t="s">
        <v>60</v>
      </c>
      <c r="G29" s="647"/>
      <c r="H29" s="647"/>
    </row>
    <row r="30" ht="39.95" customHeight="1" spans="1:8">
      <c r="A30" s="645" t="s">
        <v>61</v>
      </c>
      <c r="B30" s="642" t="s">
        <v>62</v>
      </c>
      <c r="C30" s="642"/>
      <c r="D30" s="642"/>
      <c r="E30" s="647" t="s">
        <v>20</v>
      </c>
      <c r="F30" s="647" t="s">
        <v>38</v>
      </c>
      <c r="G30" s="647" t="s">
        <v>39</v>
      </c>
      <c r="H30" s="647" t="s">
        <v>40</v>
      </c>
    </row>
    <row r="31" ht="39.95" customHeight="1" spans="1:8">
      <c r="A31" s="645" t="s">
        <v>63</v>
      </c>
      <c r="B31" s="642" t="s">
        <v>64</v>
      </c>
      <c r="C31" s="642"/>
      <c r="D31" s="642"/>
      <c r="E31" s="647" t="s">
        <v>10</v>
      </c>
      <c r="F31" s="647" t="s">
        <v>38</v>
      </c>
      <c r="G31" s="647" t="s">
        <v>39</v>
      </c>
      <c r="H31" s="647" t="s">
        <v>40</v>
      </c>
    </row>
    <row r="32" ht="39.95" customHeight="1" spans="1:8">
      <c r="A32" s="645"/>
      <c r="B32" s="642" t="s">
        <v>65</v>
      </c>
      <c r="C32" s="642"/>
      <c r="D32" s="642"/>
      <c r="E32" s="647"/>
      <c r="F32" s="647" t="s">
        <v>38</v>
      </c>
      <c r="G32" s="647"/>
      <c r="H32" s="647"/>
    </row>
    <row r="33" ht="39.95" customHeight="1" spans="1:8">
      <c r="A33" s="645" t="s">
        <v>66</v>
      </c>
      <c r="B33" s="642" t="s">
        <v>67</v>
      </c>
      <c r="C33" s="642"/>
      <c r="D33" s="642"/>
      <c r="E33" s="647" t="s">
        <v>20</v>
      </c>
      <c r="F33" s="647" t="s">
        <v>38</v>
      </c>
      <c r="G33" s="647" t="s">
        <v>39</v>
      </c>
      <c r="H33" s="647" t="s">
        <v>40</v>
      </c>
    </row>
    <row r="34" ht="39.95" customHeight="1" spans="1:8">
      <c r="A34" s="645" t="s">
        <v>68</v>
      </c>
      <c r="B34" s="642" t="s">
        <v>69</v>
      </c>
      <c r="C34" s="642"/>
      <c r="D34" s="642"/>
      <c r="E34" s="647" t="s">
        <v>20</v>
      </c>
      <c r="F34" s="647" t="s">
        <v>70</v>
      </c>
      <c r="G34" s="647"/>
      <c r="H34" s="647"/>
    </row>
    <row r="35" ht="39.95" customHeight="1" spans="1:8">
      <c r="A35" s="645" t="s">
        <v>71</v>
      </c>
      <c r="B35" s="642" t="s">
        <v>72</v>
      </c>
      <c r="C35" s="642"/>
      <c r="D35" s="642"/>
      <c r="E35" s="647" t="s">
        <v>73</v>
      </c>
      <c r="F35" s="647" t="s">
        <v>44</v>
      </c>
      <c r="G35" s="647" t="s">
        <v>39</v>
      </c>
      <c r="H35" s="647"/>
    </row>
    <row r="36" ht="39.95" customHeight="1" spans="1:8">
      <c r="A36" s="645" t="s">
        <v>74</v>
      </c>
      <c r="B36" s="642" t="s">
        <v>75</v>
      </c>
      <c r="C36" s="642"/>
      <c r="D36" s="642"/>
      <c r="E36" s="647" t="s">
        <v>73</v>
      </c>
      <c r="F36" s="647" t="s">
        <v>44</v>
      </c>
      <c r="G36" s="647" t="s">
        <v>39</v>
      </c>
      <c r="H36" s="647"/>
    </row>
    <row r="37" ht="39.95" customHeight="1" spans="1:8">
      <c r="A37" s="645"/>
      <c r="B37" s="642" t="s">
        <v>76</v>
      </c>
      <c r="C37" s="642"/>
      <c r="D37" s="642"/>
      <c r="E37" s="647"/>
      <c r="F37" s="647" t="s">
        <v>51</v>
      </c>
      <c r="G37" s="647"/>
      <c r="H37" s="647"/>
    </row>
    <row r="38" ht="39.95" customHeight="1" spans="1:8">
      <c r="A38" s="641" t="s">
        <v>77</v>
      </c>
      <c r="B38" s="642"/>
      <c r="C38" s="642"/>
      <c r="D38" s="642"/>
      <c r="E38" s="647"/>
      <c r="F38" s="647"/>
      <c r="G38" s="647"/>
      <c r="H38" s="647"/>
    </row>
    <row r="39" ht="39.95" customHeight="1" spans="1:8">
      <c r="A39" s="645" t="s">
        <v>78</v>
      </c>
      <c r="B39" s="642" t="s">
        <v>79</v>
      </c>
      <c r="C39" s="642"/>
      <c r="D39" s="642"/>
      <c r="E39" s="647" t="s">
        <v>10</v>
      </c>
      <c r="F39" s="647" t="s">
        <v>11</v>
      </c>
      <c r="G39" s="647"/>
      <c r="H39" s="647"/>
    </row>
    <row r="40" ht="39.95" customHeight="1" spans="1:8">
      <c r="A40" s="645" t="s">
        <v>80</v>
      </c>
      <c r="B40" s="642" t="s">
        <v>81</v>
      </c>
      <c r="C40" s="642"/>
      <c r="D40" s="642"/>
      <c r="E40" s="647" t="s">
        <v>10</v>
      </c>
      <c r="F40" s="647" t="s">
        <v>11</v>
      </c>
      <c r="G40" s="647"/>
      <c r="H40" s="647"/>
    </row>
    <row r="41" ht="39.95" customHeight="1" spans="1:8">
      <c r="A41" s="645" t="s">
        <v>82</v>
      </c>
      <c r="B41" s="642" t="s">
        <v>83</v>
      </c>
      <c r="C41" s="642"/>
      <c r="D41" s="642"/>
      <c r="E41" s="647" t="s">
        <v>20</v>
      </c>
      <c r="F41" s="647" t="s">
        <v>70</v>
      </c>
      <c r="G41" s="647"/>
      <c r="H41" s="647"/>
    </row>
    <row r="42" ht="39.95" customHeight="1" spans="1:8">
      <c r="A42" s="645" t="s">
        <v>84</v>
      </c>
      <c r="B42" s="642" t="s">
        <v>85</v>
      </c>
      <c r="C42" s="642"/>
      <c r="D42" s="642"/>
      <c r="E42" s="647" t="s">
        <v>20</v>
      </c>
      <c r="F42" s="647" t="s">
        <v>70</v>
      </c>
      <c r="G42" s="647"/>
      <c r="H42" s="647"/>
    </row>
    <row r="43" ht="39.95" customHeight="1" spans="1:8">
      <c r="A43" s="645" t="s">
        <v>86</v>
      </c>
      <c r="B43" s="642" t="s">
        <v>87</v>
      </c>
      <c r="C43" s="642"/>
      <c r="D43" s="642"/>
      <c r="E43" s="647" t="s">
        <v>20</v>
      </c>
      <c r="F43" s="647" t="s">
        <v>11</v>
      </c>
      <c r="G43" s="647"/>
      <c r="H43" s="647"/>
    </row>
    <row r="44" ht="39.95" customHeight="1" spans="1:8">
      <c r="A44" s="645" t="s">
        <v>88</v>
      </c>
      <c r="B44" s="642" t="s">
        <v>89</v>
      </c>
      <c r="C44" s="642"/>
      <c r="D44" s="642"/>
      <c r="E44" s="647" t="s">
        <v>20</v>
      </c>
      <c r="F44" s="647" t="s">
        <v>11</v>
      </c>
      <c r="G44" s="647"/>
      <c r="H44" s="647"/>
    </row>
    <row r="45" ht="39.95" customHeight="1" spans="1:8">
      <c r="A45" s="645" t="s">
        <v>90</v>
      </c>
      <c r="B45" s="642" t="s">
        <v>91</v>
      </c>
      <c r="C45" s="642"/>
      <c r="D45" s="642"/>
      <c r="E45" s="647" t="s">
        <v>20</v>
      </c>
      <c r="F45" s="647" t="s">
        <v>70</v>
      </c>
      <c r="G45" s="647"/>
      <c r="H45" s="647"/>
    </row>
    <row r="46" ht="39.95" customHeight="1" spans="1:8">
      <c r="A46" s="645" t="s">
        <v>92</v>
      </c>
      <c r="B46" s="642" t="s">
        <v>93</v>
      </c>
      <c r="C46" s="642"/>
      <c r="D46" s="642"/>
      <c r="E46" s="647" t="s">
        <v>20</v>
      </c>
      <c r="F46" s="647" t="s">
        <v>70</v>
      </c>
      <c r="G46" s="647"/>
      <c r="H46" s="647"/>
    </row>
    <row r="47" ht="39.95" customHeight="1" spans="1:8">
      <c r="A47" s="645" t="s">
        <v>94</v>
      </c>
      <c r="B47" s="642" t="s">
        <v>95</v>
      </c>
      <c r="C47" s="642"/>
      <c r="D47" s="642"/>
      <c r="E47" s="647" t="s">
        <v>20</v>
      </c>
      <c r="F47" s="647" t="s">
        <v>70</v>
      </c>
      <c r="G47" s="647"/>
      <c r="H47" s="647"/>
    </row>
    <row r="48" ht="39.95" customHeight="1" spans="1:8">
      <c r="A48" s="645" t="s">
        <v>96</v>
      </c>
      <c r="B48" s="642" t="s">
        <v>97</v>
      </c>
      <c r="C48" s="642"/>
      <c r="D48" s="642"/>
      <c r="E48" s="647" t="s">
        <v>20</v>
      </c>
      <c r="F48" s="647" t="s">
        <v>70</v>
      </c>
      <c r="G48" s="647"/>
      <c r="H48" s="647"/>
    </row>
    <row r="49" ht="39.95" customHeight="1" spans="1:8">
      <c r="A49" s="645" t="s">
        <v>98</v>
      </c>
      <c r="B49" s="642" t="s">
        <v>99</v>
      </c>
      <c r="C49" s="642"/>
      <c r="D49" s="642"/>
      <c r="E49" s="647" t="s">
        <v>20</v>
      </c>
      <c r="F49" s="647" t="s">
        <v>70</v>
      </c>
      <c r="G49" s="647"/>
      <c r="H49" s="647"/>
    </row>
    <row r="50" ht="39.95" customHeight="1" spans="1:8">
      <c r="A50" s="645" t="s">
        <v>100</v>
      </c>
      <c r="B50" s="642" t="s">
        <v>101</v>
      </c>
      <c r="C50" s="642"/>
      <c r="D50" s="642"/>
      <c r="E50" s="647" t="s">
        <v>20</v>
      </c>
      <c r="F50" s="647" t="s">
        <v>70</v>
      </c>
      <c r="G50" s="647"/>
      <c r="H50" s="647"/>
    </row>
    <row r="51" ht="39.95" customHeight="1" spans="1:8">
      <c r="A51" s="645"/>
      <c r="B51" s="642" t="s">
        <v>207</v>
      </c>
      <c r="C51" s="642" t="s">
        <v>199</v>
      </c>
      <c r="D51" s="644" t="s">
        <v>208</v>
      </c>
      <c r="E51" s="647"/>
      <c r="F51" s="647"/>
      <c r="G51" s="647"/>
      <c r="H51" s="647"/>
    </row>
    <row r="52" ht="28.5" spans="1:8">
      <c r="A52" s="645" t="s">
        <v>102</v>
      </c>
      <c r="B52" s="657" t="s">
        <v>103</v>
      </c>
      <c r="C52" s="657"/>
      <c r="D52" s="655"/>
      <c r="E52" s="647" t="s">
        <v>10</v>
      </c>
      <c r="F52" s="647" t="s">
        <v>70</v>
      </c>
      <c r="G52" s="647"/>
      <c r="H52" s="647"/>
    </row>
    <row r="53" ht="56.25" spans="1:8">
      <c r="A53" s="645"/>
      <c r="B53" s="657" t="s">
        <v>209</v>
      </c>
      <c r="C53" s="657" t="s">
        <v>199</v>
      </c>
      <c r="D53" s="655" t="s">
        <v>210</v>
      </c>
      <c r="E53" s="647"/>
      <c r="F53" s="647"/>
      <c r="G53" s="647"/>
      <c r="H53" s="647"/>
    </row>
    <row r="54" ht="39.95" customHeight="1" spans="1:8">
      <c r="A54" s="641" t="s">
        <v>104</v>
      </c>
      <c r="B54" s="642"/>
      <c r="C54" s="642"/>
      <c r="D54" s="642"/>
      <c r="E54" s="647"/>
      <c r="F54" s="647" t="s">
        <v>105</v>
      </c>
      <c r="G54" s="647"/>
      <c r="H54" s="647"/>
    </row>
    <row r="55" ht="39.95" customHeight="1" spans="1:8">
      <c r="A55" s="645" t="s">
        <v>106</v>
      </c>
      <c r="B55" s="642" t="s">
        <v>107</v>
      </c>
      <c r="C55" s="642"/>
      <c r="D55" s="642"/>
      <c r="E55" s="647" t="s">
        <v>20</v>
      </c>
      <c r="F55" s="647" t="s">
        <v>105</v>
      </c>
      <c r="G55" s="647"/>
      <c r="H55" s="647"/>
    </row>
    <row r="56" ht="39.95" customHeight="1" spans="1:8">
      <c r="A56" s="645" t="s">
        <v>108</v>
      </c>
      <c r="B56" s="642" t="s">
        <v>109</v>
      </c>
      <c r="C56" s="642"/>
      <c r="D56" s="642"/>
      <c r="E56" s="647" t="s">
        <v>20</v>
      </c>
      <c r="F56" s="647" t="s">
        <v>105</v>
      </c>
      <c r="G56" s="647"/>
      <c r="H56" s="647"/>
    </row>
    <row r="57" ht="39.95" customHeight="1" spans="1:8">
      <c r="A57" s="645" t="s">
        <v>110</v>
      </c>
      <c r="B57" s="642" t="s">
        <v>111</v>
      </c>
      <c r="C57" s="642"/>
      <c r="D57" s="642"/>
      <c r="E57" s="647" t="s">
        <v>20</v>
      </c>
      <c r="F57" s="647" t="s">
        <v>105</v>
      </c>
      <c r="G57" s="647"/>
      <c r="H57" s="647"/>
    </row>
    <row r="58" ht="39.95" customHeight="1" spans="1:8">
      <c r="A58" s="645" t="s">
        <v>112</v>
      </c>
      <c r="B58" s="642" t="s">
        <v>113</v>
      </c>
      <c r="C58" s="642"/>
      <c r="D58" s="642"/>
      <c r="E58" s="647" t="s">
        <v>20</v>
      </c>
      <c r="F58" s="647" t="s">
        <v>105</v>
      </c>
      <c r="G58" s="647"/>
      <c r="H58" s="647"/>
    </row>
    <row r="59" ht="39.95" customHeight="1" spans="1:8">
      <c r="A59" s="645" t="s">
        <v>114</v>
      </c>
      <c r="B59" s="642" t="s">
        <v>115</v>
      </c>
      <c r="C59" s="642"/>
      <c r="D59" s="642"/>
      <c r="E59" s="647" t="s">
        <v>20</v>
      </c>
      <c r="F59" s="647" t="s">
        <v>105</v>
      </c>
      <c r="G59" s="647"/>
      <c r="H59" s="647"/>
    </row>
    <row r="60" ht="39.95" customHeight="1" spans="1:8">
      <c r="A60" s="645" t="s">
        <v>116</v>
      </c>
      <c r="B60" s="642" t="s">
        <v>117</v>
      </c>
      <c r="C60" s="642"/>
      <c r="D60" s="642"/>
      <c r="E60" s="647" t="s">
        <v>20</v>
      </c>
      <c r="F60" s="647" t="s">
        <v>105</v>
      </c>
      <c r="G60" s="647"/>
      <c r="H60" s="647"/>
    </row>
    <row r="61" ht="39.95" customHeight="1" spans="1:8">
      <c r="A61" s="645" t="s">
        <v>118</v>
      </c>
      <c r="B61" s="642" t="s">
        <v>119</v>
      </c>
      <c r="C61" s="642"/>
      <c r="D61" s="642"/>
      <c r="E61" s="647" t="s">
        <v>20</v>
      </c>
      <c r="F61" s="647" t="s">
        <v>105</v>
      </c>
      <c r="G61" s="647"/>
      <c r="H61" s="647"/>
    </row>
    <row r="62" ht="39.95" customHeight="1" spans="1:8">
      <c r="A62" s="645" t="s">
        <v>120</v>
      </c>
      <c r="B62" s="642" t="s">
        <v>121</v>
      </c>
      <c r="C62" s="642"/>
      <c r="D62" s="642"/>
      <c r="E62" s="647" t="s">
        <v>20</v>
      </c>
      <c r="F62" s="647" t="s">
        <v>105</v>
      </c>
      <c r="G62" s="647"/>
      <c r="H62" s="647"/>
    </row>
    <row r="63" ht="39.95" customHeight="1" spans="1:8">
      <c r="A63" s="645" t="s">
        <v>122</v>
      </c>
      <c r="B63" s="642" t="s">
        <v>123</v>
      </c>
      <c r="C63" s="642"/>
      <c r="D63" s="642"/>
      <c r="E63" s="647" t="s">
        <v>20</v>
      </c>
      <c r="F63" s="647" t="s">
        <v>105</v>
      </c>
      <c r="G63" s="647"/>
      <c r="H63" s="647"/>
    </row>
    <row r="64" ht="39.95" customHeight="1" spans="1:8">
      <c r="A64" s="645" t="s">
        <v>124</v>
      </c>
      <c r="B64" s="642" t="s">
        <v>125</v>
      </c>
      <c r="C64" s="642"/>
      <c r="D64" s="642"/>
      <c r="E64" s="647" t="s">
        <v>20</v>
      </c>
      <c r="F64" s="647" t="s">
        <v>105</v>
      </c>
      <c r="G64" s="647"/>
      <c r="H64" s="647"/>
    </row>
    <row r="65" ht="39.95" customHeight="1" spans="1:8">
      <c r="A65" s="645" t="s">
        <v>126</v>
      </c>
      <c r="B65" s="642" t="s">
        <v>127</v>
      </c>
      <c r="C65" s="642"/>
      <c r="D65" s="642"/>
      <c r="E65" s="647" t="s">
        <v>20</v>
      </c>
      <c r="F65" s="647" t="s">
        <v>105</v>
      </c>
      <c r="G65" s="647"/>
      <c r="H65" s="647"/>
    </row>
    <row r="66" ht="39.95" customHeight="1" spans="1:8">
      <c r="A66" s="645" t="s">
        <v>128</v>
      </c>
      <c r="B66" s="642" t="s">
        <v>129</v>
      </c>
      <c r="C66" s="642"/>
      <c r="D66" s="642"/>
      <c r="E66" s="647" t="s">
        <v>20</v>
      </c>
      <c r="F66" s="647" t="s">
        <v>105</v>
      </c>
      <c r="G66" s="647"/>
      <c r="H66" s="647"/>
    </row>
    <row r="67" ht="39.95" customHeight="1" spans="1:8">
      <c r="A67" s="645" t="s">
        <v>130</v>
      </c>
      <c r="B67" s="642" t="s">
        <v>131</v>
      </c>
      <c r="C67" s="642"/>
      <c r="D67" s="642"/>
      <c r="E67" s="647" t="s">
        <v>20</v>
      </c>
      <c r="F67" s="647" t="s">
        <v>105</v>
      </c>
      <c r="G67" s="647"/>
      <c r="H67" s="647"/>
    </row>
    <row r="68" ht="39.95" customHeight="1" spans="1:8">
      <c r="A68" s="645" t="s">
        <v>132</v>
      </c>
      <c r="B68" s="642" t="s">
        <v>133</v>
      </c>
      <c r="C68" s="642"/>
      <c r="D68" s="642"/>
      <c r="E68" s="647" t="s">
        <v>20</v>
      </c>
      <c r="F68" s="647" t="s">
        <v>105</v>
      </c>
      <c r="G68" s="647"/>
      <c r="H68" s="647"/>
    </row>
    <row r="69" ht="39.95" customHeight="1" spans="1:8">
      <c r="A69" s="641" t="s">
        <v>134</v>
      </c>
      <c r="B69" s="642"/>
      <c r="C69" s="642"/>
      <c r="D69" s="642"/>
      <c r="E69" s="647"/>
      <c r="F69" s="647" t="s">
        <v>135</v>
      </c>
      <c r="G69" s="647"/>
      <c r="H69" s="647"/>
    </row>
    <row r="70" ht="39.95" customHeight="1" spans="1:8">
      <c r="A70" s="645" t="s">
        <v>136</v>
      </c>
      <c r="B70" s="642" t="s">
        <v>137</v>
      </c>
      <c r="C70" s="642"/>
      <c r="D70" s="642"/>
      <c r="E70" s="647" t="s">
        <v>20</v>
      </c>
      <c r="F70" s="647" t="s">
        <v>135</v>
      </c>
      <c r="G70" s="647"/>
      <c r="H70" s="647"/>
    </row>
    <row r="71" ht="39.95" customHeight="1" spans="1:8">
      <c r="A71" s="645" t="s">
        <v>138</v>
      </c>
      <c r="B71" s="642" t="s">
        <v>139</v>
      </c>
      <c r="C71" s="642"/>
      <c r="D71" s="642"/>
      <c r="E71" s="647" t="s">
        <v>20</v>
      </c>
      <c r="F71" s="647" t="s">
        <v>135</v>
      </c>
      <c r="G71" s="647"/>
      <c r="H71" s="647"/>
    </row>
    <row r="72" ht="39.95" customHeight="1" spans="1:8">
      <c r="A72" s="645" t="s">
        <v>140</v>
      </c>
      <c r="B72" s="642" t="s">
        <v>141</v>
      </c>
      <c r="C72" s="642"/>
      <c r="D72" s="642"/>
      <c r="E72" s="647" t="s">
        <v>20</v>
      </c>
      <c r="F72" s="647" t="s">
        <v>135</v>
      </c>
      <c r="G72" s="647"/>
      <c r="H72" s="647"/>
    </row>
    <row r="73" ht="39.95" customHeight="1" spans="1:8">
      <c r="A73" s="645" t="s">
        <v>142</v>
      </c>
      <c r="B73" s="642" t="s">
        <v>143</v>
      </c>
      <c r="C73" s="642"/>
      <c r="D73" s="642"/>
      <c r="E73" s="647" t="s">
        <v>20</v>
      </c>
      <c r="F73" s="647" t="s">
        <v>135</v>
      </c>
      <c r="G73" s="647"/>
      <c r="H73" s="647"/>
    </row>
    <row r="74" ht="39.95" customHeight="1" spans="1:8">
      <c r="A74" s="645" t="s">
        <v>144</v>
      </c>
      <c r="B74" s="642" t="s">
        <v>145</v>
      </c>
      <c r="C74" s="642"/>
      <c r="D74" s="642"/>
      <c r="E74" s="647" t="s">
        <v>20</v>
      </c>
      <c r="F74" s="647" t="s">
        <v>135</v>
      </c>
      <c r="G74" s="647"/>
      <c r="H74" s="647"/>
    </row>
    <row r="75" ht="39.95" customHeight="1" spans="1:8">
      <c r="A75" s="645" t="s">
        <v>146</v>
      </c>
      <c r="B75" s="642" t="s">
        <v>147</v>
      </c>
      <c r="C75" s="642"/>
      <c r="D75" s="642"/>
      <c r="E75" s="647" t="s">
        <v>20</v>
      </c>
      <c r="F75" s="647" t="s">
        <v>135</v>
      </c>
      <c r="G75" s="647"/>
      <c r="H75" s="647"/>
    </row>
    <row r="76" ht="39.95" customHeight="1" spans="1:8">
      <c r="A76" s="645" t="s">
        <v>148</v>
      </c>
      <c r="B76" s="642" t="s">
        <v>149</v>
      </c>
      <c r="C76" s="642"/>
      <c r="D76" s="642"/>
      <c r="E76" s="647" t="s">
        <v>20</v>
      </c>
      <c r="F76" s="647" t="s">
        <v>135</v>
      </c>
      <c r="G76" s="647"/>
      <c r="H76" s="647"/>
    </row>
    <row r="77" ht="39.95" customHeight="1" spans="1:8">
      <c r="A77" s="645" t="s">
        <v>150</v>
      </c>
      <c r="B77" s="642" t="s">
        <v>151</v>
      </c>
      <c r="C77" s="642"/>
      <c r="D77" s="642"/>
      <c r="E77" s="647" t="s">
        <v>20</v>
      </c>
      <c r="F77" s="647" t="s">
        <v>135</v>
      </c>
      <c r="G77" s="647"/>
      <c r="H77" s="647"/>
    </row>
    <row r="78" ht="39.95" customHeight="1" spans="1:8">
      <c r="A78" s="645" t="s">
        <v>152</v>
      </c>
      <c r="B78" s="642" t="s">
        <v>153</v>
      </c>
      <c r="C78" s="642"/>
      <c r="D78" s="642"/>
      <c r="E78" s="647" t="s">
        <v>20</v>
      </c>
      <c r="F78" s="647" t="s">
        <v>135</v>
      </c>
      <c r="G78" s="647"/>
      <c r="H78" s="647"/>
    </row>
    <row r="79" ht="39.95" customHeight="1" spans="1:8">
      <c r="A79" s="645" t="s">
        <v>154</v>
      </c>
      <c r="B79" s="642" t="s">
        <v>155</v>
      </c>
      <c r="C79" s="642"/>
      <c r="D79" s="642"/>
      <c r="E79" s="647" t="s">
        <v>20</v>
      </c>
      <c r="F79" s="647" t="s">
        <v>135</v>
      </c>
      <c r="G79" s="647"/>
      <c r="H79" s="647"/>
    </row>
    <row r="80" ht="39.95" customHeight="1" spans="1:8">
      <c r="A80" s="645" t="s">
        <v>156</v>
      </c>
      <c r="B80" s="642" t="s">
        <v>157</v>
      </c>
      <c r="C80" s="642"/>
      <c r="D80" s="642"/>
      <c r="E80" s="647" t="s">
        <v>20</v>
      </c>
      <c r="F80" s="647" t="s">
        <v>135</v>
      </c>
      <c r="G80" s="647"/>
      <c r="H80" s="647"/>
    </row>
    <row r="81" ht="39.95" customHeight="1" spans="1:8">
      <c r="A81" s="645" t="s">
        <v>158</v>
      </c>
      <c r="B81" s="642" t="s">
        <v>159</v>
      </c>
      <c r="C81" s="642"/>
      <c r="D81" s="642"/>
      <c r="E81" s="647" t="s">
        <v>20</v>
      </c>
      <c r="F81" s="647" t="s">
        <v>135</v>
      </c>
      <c r="G81" s="647"/>
      <c r="H81" s="647"/>
    </row>
    <row r="82" ht="39.95" customHeight="1" spans="1:8">
      <c r="A82" s="645" t="s">
        <v>160</v>
      </c>
      <c r="B82" s="642" t="s">
        <v>161</v>
      </c>
      <c r="C82" s="642"/>
      <c r="D82" s="642"/>
      <c r="E82" s="647" t="s">
        <v>20</v>
      </c>
      <c r="F82" s="647" t="s">
        <v>135</v>
      </c>
      <c r="G82" s="647"/>
      <c r="H82" s="647"/>
    </row>
    <row r="83" ht="39.95" customHeight="1" spans="1:8">
      <c r="A83" s="645" t="s">
        <v>162</v>
      </c>
      <c r="B83" s="642" t="s">
        <v>163</v>
      </c>
      <c r="C83" s="642"/>
      <c r="D83" s="642"/>
      <c r="E83" s="647" t="s">
        <v>20</v>
      </c>
      <c r="F83" s="647" t="s">
        <v>135</v>
      </c>
      <c r="G83" s="647"/>
      <c r="H83" s="647"/>
    </row>
    <row r="84" ht="39.95" customHeight="1" spans="1:8">
      <c r="A84" s="645" t="s">
        <v>164</v>
      </c>
      <c r="B84" s="642" t="s">
        <v>165</v>
      </c>
      <c r="C84" s="642"/>
      <c r="D84" s="642"/>
      <c r="E84" s="647" t="s">
        <v>20</v>
      </c>
      <c r="F84" s="647" t="s">
        <v>135</v>
      </c>
      <c r="G84" s="647"/>
      <c r="H84" s="647"/>
    </row>
    <row r="85" ht="39.95" customHeight="1" spans="1:8">
      <c r="A85" s="645" t="s">
        <v>166</v>
      </c>
      <c r="B85" s="642" t="s">
        <v>167</v>
      </c>
      <c r="C85" s="642"/>
      <c r="D85" s="642"/>
      <c r="E85" s="647" t="s">
        <v>20</v>
      </c>
      <c r="F85" s="647" t="s">
        <v>135</v>
      </c>
      <c r="G85" s="647"/>
      <c r="H85" s="647"/>
    </row>
    <row r="86" ht="39.95" customHeight="1" spans="1:8">
      <c r="A86" s="641" t="s">
        <v>168</v>
      </c>
      <c r="B86" s="642"/>
      <c r="C86" s="642"/>
      <c r="D86" s="642"/>
      <c r="E86" s="647" t="s">
        <v>20</v>
      </c>
      <c r="F86" s="647"/>
      <c r="G86" s="647"/>
      <c r="H86" s="647"/>
    </row>
    <row r="87" ht="39.95" customHeight="1" spans="1:9">
      <c r="A87" s="645" t="s">
        <v>169</v>
      </c>
      <c r="B87" s="642" t="s">
        <v>211</v>
      </c>
      <c r="C87" s="642" t="s">
        <v>212</v>
      </c>
      <c r="D87" s="642"/>
      <c r="E87" s="647" t="s">
        <v>20</v>
      </c>
      <c r="F87" s="647" t="s">
        <v>171</v>
      </c>
      <c r="G87" s="647"/>
      <c r="H87" s="647"/>
      <c r="I87" s="634" t="s">
        <v>213</v>
      </c>
    </row>
    <row r="88" ht="39.95" customHeight="1" spans="1:9">
      <c r="A88" s="645" t="s">
        <v>172</v>
      </c>
      <c r="B88" s="642" t="s">
        <v>214</v>
      </c>
      <c r="C88" s="642" t="s">
        <v>212</v>
      </c>
      <c r="D88" s="642"/>
      <c r="E88" s="647" t="s">
        <v>20</v>
      </c>
      <c r="F88" s="647" t="s">
        <v>171</v>
      </c>
      <c r="G88" s="647"/>
      <c r="H88" s="647"/>
      <c r="I88" s="634" t="s">
        <v>215</v>
      </c>
    </row>
    <row r="89" ht="39.95" customHeight="1" spans="1:9">
      <c r="A89" s="645" t="s">
        <v>174</v>
      </c>
      <c r="B89" s="642" t="s">
        <v>216</v>
      </c>
      <c r="C89" s="642" t="s">
        <v>212</v>
      </c>
      <c r="D89" s="642"/>
      <c r="E89" s="647" t="s">
        <v>20</v>
      </c>
      <c r="F89" s="647" t="s">
        <v>171</v>
      </c>
      <c r="G89" s="647"/>
      <c r="H89" s="647"/>
      <c r="I89" s="634" t="s">
        <v>217</v>
      </c>
    </row>
    <row r="90" ht="39.95" customHeight="1" spans="1:9">
      <c r="A90" s="645" t="s">
        <v>176</v>
      </c>
      <c r="B90" s="642" t="s">
        <v>218</v>
      </c>
      <c r="C90" s="642" t="s">
        <v>212</v>
      </c>
      <c r="D90" s="642"/>
      <c r="E90" s="647" t="s">
        <v>20</v>
      </c>
      <c r="F90" s="647" t="s">
        <v>171</v>
      </c>
      <c r="G90" s="647"/>
      <c r="H90" s="647"/>
      <c r="I90" s="634" t="s">
        <v>219</v>
      </c>
    </row>
    <row r="91" ht="39.95" customHeight="1" spans="1:8">
      <c r="A91" s="645"/>
      <c r="B91" s="642" t="s">
        <v>220</v>
      </c>
      <c r="C91" s="642" t="s">
        <v>199</v>
      </c>
      <c r="D91" s="642"/>
      <c r="E91" s="647"/>
      <c r="F91" s="647"/>
      <c r="G91" s="647"/>
      <c r="H91" s="647"/>
    </row>
    <row r="92" ht="39.95" customHeight="1" spans="1:8">
      <c r="A92" s="645"/>
      <c r="B92" s="642" t="s">
        <v>221</v>
      </c>
      <c r="C92" s="642" t="s">
        <v>199</v>
      </c>
      <c r="D92" s="642"/>
      <c r="E92" s="647"/>
      <c r="F92" s="647"/>
      <c r="G92" s="647"/>
      <c r="H92" s="647"/>
    </row>
    <row r="93" ht="39.95" customHeight="1" spans="1:8">
      <c r="A93" s="645"/>
      <c r="B93" s="642" t="s">
        <v>222</v>
      </c>
      <c r="C93" s="642" t="s">
        <v>199</v>
      </c>
      <c r="D93" s="642"/>
      <c r="E93" s="647"/>
      <c r="F93" s="647"/>
      <c r="G93" s="647"/>
      <c r="H93" s="647"/>
    </row>
    <row r="94" ht="39.95" customHeight="1" spans="1:9">
      <c r="A94" s="641" t="s">
        <v>178</v>
      </c>
      <c r="B94" s="642"/>
      <c r="C94" s="642"/>
      <c r="D94" s="642"/>
      <c r="E94" s="647"/>
      <c r="F94" s="647"/>
      <c r="G94" s="647"/>
      <c r="H94" s="647"/>
      <c r="I94" s="634" t="s">
        <v>223</v>
      </c>
    </row>
    <row r="95" ht="39.95" customHeight="1" spans="1:9">
      <c r="A95" s="645" t="s">
        <v>179</v>
      </c>
      <c r="B95" s="644" t="s">
        <v>180</v>
      </c>
      <c r="C95" s="644"/>
      <c r="D95" s="644"/>
      <c r="E95" s="647" t="s">
        <v>20</v>
      </c>
      <c r="F95" s="647" t="s">
        <v>181</v>
      </c>
      <c r="G95" s="647"/>
      <c r="H95" s="647"/>
      <c r="I95" s="634" t="s">
        <v>224</v>
      </c>
    </row>
    <row r="96" ht="39.95" customHeight="1" spans="1:9">
      <c r="A96" s="645" t="s">
        <v>182</v>
      </c>
      <c r="B96" s="644" t="s">
        <v>183</v>
      </c>
      <c r="C96" s="644"/>
      <c r="D96" s="644"/>
      <c r="E96" s="647"/>
      <c r="F96" s="647" t="s">
        <v>181</v>
      </c>
      <c r="G96" s="647"/>
      <c r="H96" s="647"/>
      <c r="I96" s="634" t="s">
        <v>225</v>
      </c>
    </row>
    <row r="97" ht="39.95" customHeight="1" spans="1:8">
      <c r="A97" s="645" t="s">
        <v>184</v>
      </c>
      <c r="B97" s="642" t="s">
        <v>185</v>
      </c>
      <c r="C97" s="642"/>
      <c r="D97" s="642"/>
      <c r="E97" s="647" t="s">
        <v>20</v>
      </c>
      <c r="F97" s="647" t="s">
        <v>38</v>
      </c>
      <c r="G97" s="647"/>
      <c r="H97" s="647"/>
    </row>
    <row r="98" ht="39.95" customHeight="1" spans="1:8">
      <c r="A98" s="645" t="s">
        <v>186</v>
      </c>
      <c r="B98" s="642" t="s">
        <v>187</v>
      </c>
      <c r="C98" s="642"/>
      <c r="D98" s="642"/>
      <c r="E98" s="647" t="s">
        <v>20</v>
      </c>
      <c r="F98" s="647" t="s">
        <v>38</v>
      </c>
      <c r="G98" s="647"/>
      <c r="H98" s="647"/>
    </row>
    <row r="99" ht="39.95" customHeight="1" spans="1:8">
      <c r="A99" s="645" t="s">
        <v>188</v>
      </c>
      <c r="B99" s="642" t="s">
        <v>189</v>
      </c>
      <c r="C99" s="642"/>
      <c r="D99" s="642"/>
      <c r="E99" s="647" t="s">
        <v>20</v>
      </c>
      <c r="F99" s="647" t="s">
        <v>24</v>
      </c>
      <c r="G99" s="647"/>
      <c r="H99" s="647"/>
    </row>
    <row r="100" ht="39.95" customHeight="1" spans="1:8">
      <c r="A100" s="645" t="s">
        <v>190</v>
      </c>
      <c r="B100" s="642" t="s">
        <v>191</v>
      </c>
      <c r="C100" s="642"/>
      <c r="D100" s="642"/>
      <c r="E100" s="647" t="s">
        <v>20</v>
      </c>
      <c r="F100" s="647" t="s">
        <v>171</v>
      </c>
      <c r="G100" s="647"/>
      <c r="H100" s="647"/>
    </row>
    <row r="101" ht="39.95" customHeight="1" spans="1:8">
      <c r="A101" s="645"/>
      <c r="B101" s="642" t="s">
        <v>226</v>
      </c>
      <c r="C101" s="642" t="s">
        <v>199</v>
      </c>
      <c r="D101" s="642" t="s">
        <v>227</v>
      </c>
      <c r="E101" s="647"/>
      <c r="F101" s="647"/>
      <c r="G101" s="647"/>
      <c r="H101" s="647"/>
    </row>
    <row r="102" ht="39.95" customHeight="1" spans="1:8">
      <c r="A102" s="641" t="s">
        <v>192</v>
      </c>
      <c r="B102" s="642"/>
      <c r="C102" s="642"/>
      <c r="D102" s="642"/>
      <c r="E102" s="647"/>
      <c r="F102" s="647"/>
      <c r="G102" s="647"/>
      <c r="H102" s="647"/>
    </row>
    <row r="103" ht="39.95" customHeight="1" spans="1:8">
      <c r="A103" s="645"/>
      <c r="B103" s="644" t="s">
        <v>193</v>
      </c>
      <c r="C103" s="644"/>
      <c r="D103" s="644"/>
      <c r="E103" s="647"/>
      <c r="F103" s="647" t="s">
        <v>194</v>
      </c>
      <c r="G103" s="647"/>
      <c r="H103" s="647"/>
    </row>
  </sheetData>
  <mergeCells count="2">
    <mergeCell ref="A1:H1"/>
    <mergeCell ref="A2:B2"/>
  </mergeCells>
  <pageMargins left="0.75" right="0.55" top="0.788888888888889" bottom="0.979166666666667" header="0.509027777777778" footer="0.509027777777778"/>
  <pageSetup paperSize="9" scale="37" fitToHeight="0" orientation="portrait" blackAndWhite="1" useFirstPageNumber="1"/>
  <headerFooter alignWithMargins="0">
    <oddFooter>&amp;C第 &amp;P 页</oddFooter>
    <evenFooter>&amp;L—&amp;P—</even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tabColor rgb="FFFFFF00"/>
    <pageSetUpPr fitToPage="1"/>
  </sheetPr>
  <dimension ref="A1:E11"/>
  <sheetViews>
    <sheetView workbookViewId="0">
      <selection activeCell="A2" sqref="A2:E2"/>
    </sheetView>
  </sheetViews>
  <sheetFormatPr defaultColWidth="9" defaultRowHeight="14.25" outlineLevelCol="4"/>
  <cols>
    <col min="1" max="1" width="34.125" style="306" customWidth="1"/>
    <col min="2" max="5" width="14.125" style="306" customWidth="1"/>
  </cols>
  <sheetData>
    <row r="1" ht="18" customHeight="1" spans="1:5">
      <c r="A1" s="325" t="s">
        <v>1032</v>
      </c>
      <c r="B1" s="325"/>
      <c r="C1" s="325"/>
      <c r="D1" s="325"/>
      <c r="E1" s="325"/>
    </row>
    <row r="2" ht="45" customHeight="1" spans="1:5">
      <c r="A2" s="423" t="s">
        <v>1033</v>
      </c>
      <c r="B2" s="423"/>
      <c r="C2" s="423"/>
      <c r="D2" s="423"/>
      <c r="E2" s="423"/>
    </row>
    <row r="3" ht="18" customHeight="1" spans="1:5">
      <c r="A3" s="307" t="s">
        <v>313</v>
      </c>
      <c r="B3" s="307"/>
      <c r="C3" s="307"/>
      <c r="D3" s="307"/>
      <c r="E3" s="307"/>
    </row>
    <row r="4" ht="27" customHeight="1" spans="1:5">
      <c r="A4" s="424" t="s">
        <v>408</v>
      </c>
      <c r="B4" s="425" t="s">
        <v>1034</v>
      </c>
      <c r="C4" s="425" t="s">
        <v>1034</v>
      </c>
      <c r="D4" s="426" t="s">
        <v>1035</v>
      </c>
      <c r="E4" s="314" t="s">
        <v>1035</v>
      </c>
    </row>
    <row r="5" ht="27" customHeight="1" spans="1:5">
      <c r="A5" s="427" t="s">
        <v>993</v>
      </c>
      <c r="B5" s="428">
        <v>0</v>
      </c>
      <c r="C5" s="429">
        <v>0</v>
      </c>
      <c r="D5" s="428">
        <v>0</v>
      </c>
      <c r="E5" s="430">
        <v>0</v>
      </c>
    </row>
    <row r="6" ht="27" customHeight="1" spans="1:5">
      <c r="A6" s="431" t="s">
        <v>334</v>
      </c>
      <c r="B6" s="432"/>
      <c r="C6" s="432"/>
      <c r="D6" s="433"/>
      <c r="E6" s="434"/>
    </row>
    <row r="7" ht="27" customHeight="1" spans="1:5">
      <c r="A7" s="435" t="s">
        <v>996</v>
      </c>
      <c r="B7" s="436">
        <v>0</v>
      </c>
      <c r="C7" s="436">
        <v>0</v>
      </c>
      <c r="D7" s="437">
        <v>0</v>
      </c>
      <c r="E7" s="430">
        <v>0</v>
      </c>
    </row>
    <row r="8" ht="27" customHeight="1" spans="1:5">
      <c r="A8" s="431" t="s">
        <v>334</v>
      </c>
      <c r="B8" s="432"/>
      <c r="C8" s="432"/>
      <c r="D8" s="433"/>
      <c r="E8" s="434"/>
    </row>
    <row r="9" ht="27" customHeight="1" spans="1:5">
      <c r="A9" s="435" t="s">
        <v>1000</v>
      </c>
      <c r="B9" s="436">
        <v>0</v>
      </c>
      <c r="C9" s="436">
        <v>0</v>
      </c>
      <c r="D9" s="436">
        <v>0</v>
      </c>
      <c r="E9" s="430">
        <v>0</v>
      </c>
    </row>
    <row r="10" ht="27" customHeight="1" spans="1:5">
      <c r="A10" s="438" t="s">
        <v>334</v>
      </c>
      <c r="B10" s="439"/>
      <c r="C10" s="439"/>
      <c r="D10" s="440"/>
      <c r="E10" s="441"/>
    </row>
    <row r="11" ht="18.95" customHeight="1" spans="1:1">
      <c r="A11" s="322" t="s">
        <v>1036</v>
      </c>
    </row>
  </sheetData>
  <mergeCells count="3">
    <mergeCell ref="A1:E1"/>
    <mergeCell ref="A2:E2"/>
    <mergeCell ref="A3:E3"/>
  </mergeCells>
  <pageMargins left="0.75" right="0.75" top="1" bottom="1" header="0.509027777777778" footer="0.509027777777778"/>
  <pageSetup paperSize="9" scale="8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C13"/>
  <sheetViews>
    <sheetView showZeros="0" view="pageBreakPreview" zoomScaleNormal="100" zoomScaleSheetLayoutView="100" workbookViewId="0">
      <selection activeCell="A7" sqref="A7"/>
    </sheetView>
  </sheetViews>
  <sheetFormatPr defaultColWidth="24.125" defaultRowHeight="14.25" outlineLevelCol="2"/>
  <cols>
    <col min="1" max="1" width="30.625" style="285" customWidth="1"/>
    <col min="2" max="3" width="25" style="285" customWidth="1"/>
    <col min="4" max="250" width="24.125" style="285"/>
    <col min="251" max="256" width="24.125" style="286"/>
  </cols>
  <sheetData>
    <row r="1" ht="20.1" customHeight="1" spans="3:3">
      <c r="C1" s="287" t="s">
        <v>1037</v>
      </c>
    </row>
    <row r="2" ht="20.1" customHeight="1" spans="1:3">
      <c r="A2" s="414" t="s">
        <v>1038</v>
      </c>
      <c r="B2" s="414"/>
      <c r="C2" s="414"/>
    </row>
    <row r="3" ht="20.1" customHeight="1" spans="1:3">
      <c r="A3" s="289"/>
      <c r="B3" s="289"/>
      <c r="C3" s="287" t="s">
        <v>313</v>
      </c>
    </row>
    <row r="4" ht="48" customHeight="1" spans="1:3">
      <c r="A4" s="291" t="s">
        <v>1039</v>
      </c>
      <c r="B4" s="292" t="s">
        <v>1040</v>
      </c>
      <c r="C4" s="293" t="s">
        <v>1041</v>
      </c>
    </row>
    <row r="5" ht="50.1" customHeight="1" spans="1:3">
      <c r="A5" s="294"/>
      <c r="B5" s="295"/>
      <c r="C5" s="296"/>
    </row>
    <row r="6" ht="20.1" customHeight="1" spans="1:3">
      <c r="A6" s="415" t="s">
        <v>1042</v>
      </c>
      <c r="B6" s="416">
        <v>2571</v>
      </c>
      <c r="C6" s="417" t="s">
        <v>1043</v>
      </c>
    </row>
    <row r="7" ht="20.1" customHeight="1" spans="1:2">
      <c r="A7" s="418"/>
      <c r="B7" s="419"/>
    </row>
    <row r="8" ht="20.1" customHeight="1" spans="1:2">
      <c r="A8" s="418"/>
      <c r="B8" s="419"/>
    </row>
    <row r="9" ht="20.1" customHeight="1" spans="1:3">
      <c r="A9" s="420"/>
      <c r="B9" s="421"/>
      <c r="C9" s="422"/>
    </row>
    <row r="10" ht="72.95" customHeight="1" spans="1:3">
      <c r="A10" s="305" t="s">
        <v>1044</v>
      </c>
      <c r="B10" s="305"/>
      <c r="C10" s="305"/>
    </row>
    <row r="11" ht="20.1" customHeight="1"/>
    <row r="12" ht="20.1" customHeight="1"/>
    <row r="13" ht="20.1" customHeight="1"/>
  </sheetData>
  <mergeCells count="6">
    <mergeCell ref="A2:C2"/>
    <mergeCell ref="A3:B3"/>
    <mergeCell ref="A10:C10"/>
    <mergeCell ref="A4:A5"/>
    <mergeCell ref="B4:B5"/>
    <mergeCell ref="C4:C5"/>
  </mergeCells>
  <printOptions horizontalCentered="1"/>
  <pageMargins left="0.75" right="0.75" top="0.788888888888889" bottom="0.979166666666667" header="0.509027777777778" footer="0.509027777777778"/>
  <pageSetup paperSize="9" fitToHeight="0" orientation="portrait" blackAndWhite="1"/>
  <headerFooter alignWithMargins="0">
    <evenFooter>&amp;L—&amp;P—</even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E11"/>
  <sheetViews>
    <sheetView view="pageBreakPreview" zoomScaleNormal="100" zoomScaleSheetLayoutView="100" workbookViewId="0">
      <selection activeCell="B6" sqref="B6"/>
    </sheetView>
  </sheetViews>
  <sheetFormatPr defaultColWidth="9" defaultRowHeight="14.25" outlineLevelCol="4"/>
  <cols>
    <col min="1" max="1" width="46.375" style="397" customWidth="1"/>
    <col min="2" max="2" width="37.625" style="397" customWidth="1"/>
    <col min="3" max="3" width="23.125" style="398" customWidth="1"/>
    <col min="4" max="4" width="11.5" style="398" customWidth="1"/>
    <col min="5" max="246" width="9" style="397"/>
    <col min="247" max="247" width="37" style="397" customWidth="1"/>
    <col min="248" max="250" width="16.25" style="397" customWidth="1"/>
    <col min="251" max="16384" width="9" style="397"/>
  </cols>
  <sheetData>
    <row r="1" spans="2:2">
      <c r="B1" s="399" t="s">
        <v>1045</v>
      </c>
    </row>
    <row r="2" ht="22.5" spans="1:2">
      <c r="A2" s="400" t="s">
        <v>1046</v>
      </c>
      <c r="B2" s="400"/>
    </row>
    <row r="3" ht="33.95" customHeight="1" spans="2:2">
      <c r="B3" s="401" t="s">
        <v>313</v>
      </c>
    </row>
    <row r="4" ht="30.75" customHeight="1" spans="1:4">
      <c r="A4" s="402" t="s">
        <v>408</v>
      </c>
      <c r="B4" s="403" t="s">
        <v>315</v>
      </c>
      <c r="C4" s="404"/>
      <c r="D4" s="404"/>
    </row>
    <row r="5" ht="27.75" customHeight="1" spans="1:2">
      <c r="A5" s="405" t="s">
        <v>1047</v>
      </c>
      <c r="B5" s="406">
        <v>0</v>
      </c>
    </row>
    <row r="6" ht="27.75" customHeight="1" spans="1:2">
      <c r="A6" s="407" t="s">
        <v>1048</v>
      </c>
      <c r="B6" s="408"/>
    </row>
    <row r="7" ht="27.75" customHeight="1" spans="1:2">
      <c r="A7" s="405" t="s">
        <v>342</v>
      </c>
      <c r="B7" s="406">
        <v>0</v>
      </c>
    </row>
    <row r="8" ht="27.75" customHeight="1" spans="1:2">
      <c r="A8" s="409" t="s">
        <v>1049</v>
      </c>
      <c r="B8" s="408"/>
    </row>
    <row r="9" ht="27.75" customHeight="1" spans="1:5">
      <c r="A9" s="407" t="s">
        <v>1050</v>
      </c>
      <c r="B9" s="408"/>
      <c r="E9" s="410"/>
    </row>
    <row r="10" ht="27.75" customHeight="1" spans="1:5">
      <c r="A10" s="411" t="s">
        <v>334</v>
      </c>
      <c r="B10" s="412"/>
      <c r="E10" s="410"/>
    </row>
    <row r="11" ht="22.5" customHeight="1" spans="1:2">
      <c r="A11" s="407" t="s">
        <v>1051</v>
      </c>
      <c r="B11" s="413"/>
    </row>
  </sheetData>
  <mergeCells count="1">
    <mergeCell ref="A2:B2"/>
  </mergeCells>
  <printOptions horizontalCentered="1"/>
  <pageMargins left="0.75" right="0.55" top="0.788888888888889" bottom="0.788888888888889" header="0.509027777777778" footer="0.509027777777778"/>
  <pageSetup paperSize="9" scale="99" fitToHeight="0" orientation="portrait" blackAndWhite="1"/>
  <headerFooter alignWithMargins="0">
    <evenFooter>&amp;L—&amp;P—</even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B18"/>
  <sheetViews>
    <sheetView workbookViewId="0">
      <selection activeCell="B8" sqref="B8"/>
    </sheetView>
  </sheetViews>
  <sheetFormatPr defaultColWidth="9" defaultRowHeight="14.25" outlineLevelCol="1"/>
  <cols>
    <col min="1" max="1" width="43.25" style="1" customWidth="1"/>
    <col min="2" max="2" width="23.875" style="1" customWidth="1"/>
    <col min="3" max="3" width="21.75" style="1" customWidth="1"/>
    <col min="4" max="247" width="9" style="1"/>
    <col min="248" max="248" width="39" style="1" customWidth="1"/>
    <col min="249" max="251" width="16.25" style="1" customWidth="1"/>
    <col min="252" max="16384" width="9" style="1"/>
  </cols>
  <sheetData>
    <row r="1" spans="2:2">
      <c r="B1" s="383" t="s">
        <v>1052</v>
      </c>
    </row>
    <row r="2" ht="62.1" customHeight="1" spans="1:2">
      <c r="A2" s="384" t="s">
        <v>1053</v>
      </c>
      <c r="B2" s="384"/>
    </row>
    <row r="3" ht="20.1" customHeight="1" spans="2:2">
      <c r="B3" s="385" t="s">
        <v>313</v>
      </c>
    </row>
    <row r="4" ht="17.1" customHeight="1" spans="1:2">
      <c r="A4" s="386" t="s">
        <v>408</v>
      </c>
      <c r="B4" s="387" t="s">
        <v>315</v>
      </c>
    </row>
    <row r="5" ht="17.1" customHeight="1" spans="1:2">
      <c r="A5" s="388" t="s">
        <v>1054</v>
      </c>
      <c r="B5" s="389">
        <v>0</v>
      </c>
    </row>
    <row r="6" ht="17.1" customHeight="1" spans="1:2">
      <c r="A6" s="390" t="s">
        <v>1055</v>
      </c>
      <c r="B6" s="389"/>
    </row>
    <row r="7" ht="17.1" customHeight="1" spans="1:2">
      <c r="A7" s="390" t="s">
        <v>1056</v>
      </c>
      <c r="B7" s="391"/>
    </row>
    <row r="8" ht="17.1" customHeight="1" spans="1:2">
      <c r="A8" s="390" t="s">
        <v>1057</v>
      </c>
      <c r="B8" s="391"/>
    </row>
    <row r="9" ht="17.1" customHeight="1" spans="1:2">
      <c r="A9" s="390" t="s">
        <v>1058</v>
      </c>
      <c r="B9" s="391"/>
    </row>
    <row r="10" ht="17.1" customHeight="1" spans="1:2">
      <c r="A10" s="390" t="s">
        <v>1059</v>
      </c>
      <c r="B10" s="391"/>
    </row>
    <row r="11" ht="17.1" customHeight="1" spans="1:2">
      <c r="A11" s="390" t="s">
        <v>1060</v>
      </c>
      <c r="B11" s="391"/>
    </row>
    <row r="12" ht="17.1" customHeight="1" spans="1:2">
      <c r="A12" s="390" t="s">
        <v>1061</v>
      </c>
      <c r="B12" s="389"/>
    </row>
    <row r="13" ht="17.1" customHeight="1" spans="1:2">
      <c r="A13" s="390" t="s">
        <v>1062</v>
      </c>
      <c r="B13" s="391"/>
    </row>
    <row r="14" ht="17.1" customHeight="1" spans="1:2">
      <c r="A14" s="390" t="s">
        <v>1063</v>
      </c>
      <c r="B14" s="389"/>
    </row>
    <row r="15" ht="17.1" customHeight="1" spans="1:2">
      <c r="A15" s="390" t="s">
        <v>375</v>
      </c>
      <c r="B15" s="389">
        <v>0</v>
      </c>
    </row>
    <row r="16" ht="17.1" customHeight="1" spans="1:2">
      <c r="A16" s="392" t="s">
        <v>1064</v>
      </c>
      <c r="B16" s="393"/>
    </row>
    <row r="17" ht="17.1" customHeight="1" spans="1:2">
      <c r="A17" s="394" t="s">
        <v>376</v>
      </c>
      <c r="B17" s="395">
        <v>0</v>
      </c>
    </row>
    <row r="18" ht="17.1" customHeight="1" spans="1:2">
      <c r="A18" s="392" t="s">
        <v>1051</v>
      </c>
      <c r="B18" s="396"/>
    </row>
  </sheetData>
  <mergeCells count="1">
    <mergeCell ref="A2:B2"/>
  </mergeCells>
  <printOptions horizontalCentered="1"/>
  <pageMargins left="0.75" right="0.55" top="0.788888888888889" bottom="0.979166666666667" header="0.509027777777778" footer="0.509027777777778"/>
  <pageSetup paperSize="9" fitToHeight="0" orientation="portrait" blackAndWhite="1"/>
  <headerFooter alignWithMargins="0">
    <evenFooter>&amp;L—&amp;P—</even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B167"/>
  <sheetViews>
    <sheetView showZeros="0" view="pageBreakPreview" zoomScaleNormal="100" zoomScaleSheetLayoutView="100" workbookViewId="0">
      <selection activeCell="B6" sqref="B6"/>
    </sheetView>
  </sheetViews>
  <sheetFormatPr defaultColWidth="9" defaultRowHeight="14.25" outlineLevelCol="1"/>
  <cols>
    <col min="1" max="1" width="44.125" style="341" customWidth="1"/>
    <col min="2" max="2" width="20.375" style="369" customWidth="1"/>
    <col min="3" max="3" width="20.375" style="341" customWidth="1"/>
    <col min="4" max="16384" width="9" style="341"/>
  </cols>
  <sheetData>
    <row r="1" spans="2:2">
      <c r="B1" s="344" t="s">
        <v>1065</v>
      </c>
    </row>
    <row r="2" ht="32.25" customHeight="1" spans="1:2">
      <c r="A2" s="343" t="s">
        <v>1066</v>
      </c>
      <c r="B2" s="343"/>
    </row>
    <row r="3" ht="25.5" customHeight="1" spans="1:2">
      <c r="A3" s="370"/>
      <c r="B3" s="344" t="s">
        <v>313</v>
      </c>
    </row>
    <row r="4" ht="38.25" customHeight="1" spans="1:2">
      <c r="A4" s="361" t="s">
        <v>314</v>
      </c>
      <c r="B4" s="362" t="s">
        <v>379</v>
      </c>
    </row>
    <row r="5" ht="32.25" customHeight="1" spans="1:2">
      <c r="A5" s="371" t="s">
        <v>404</v>
      </c>
      <c r="B5" s="372"/>
    </row>
    <row r="6" ht="32.25" customHeight="1" spans="1:2">
      <c r="A6" s="373" t="s">
        <v>1067</v>
      </c>
      <c r="B6" s="374">
        <v>0</v>
      </c>
    </row>
    <row r="7" ht="34.5" customHeight="1" spans="1:2">
      <c r="A7" s="373" t="s">
        <v>342</v>
      </c>
      <c r="B7" s="375">
        <v>10000</v>
      </c>
    </row>
    <row r="8" ht="34.5" customHeight="1" spans="1:2">
      <c r="A8" s="376" t="s">
        <v>1068</v>
      </c>
      <c r="B8" s="377">
        <v>10000</v>
      </c>
    </row>
    <row r="9" ht="34.5" customHeight="1" spans="1:2">
      <c r="A9" s="376" t="s">
        <v>1069</v>
      </c>
      <c r="B9" s="377">
        <v>10000</v>
      </c>
    </row>
    <row r="10" ht="34.5" customHeight="1" spans="1:2">
      <c r="A10" s="376" t="s">
        <v>1070</v>
      </c>
      <c r="B10" s="377"/>
    </row>
    <row r="11" ht="34.5" customHeight="1" spans="1:2">
      <c r="A11" s="376" t="s">
        <v>1071</v>
      </c>
      <c r="B11" s="377"/>
    </row>
    <row r="12" ht="34.5" customHeight="1" spans="1:2">
      <c r="A12" s="378" t="s">
        <v>1072</v>
      </c>
      <c r="B12" s="365">
        <v>0</v>
      </c>
    </row>
    <row r="13" ht="25.5" customHeight="1" spans="1:2">
      <c r="A13" s="379" t="s">
        <v>405</v>
      </c>
      <c r="B13" s="380"/>
    </row>
    <row r="14" ht="30" customHeight="1" spans="1:2">
      <c r="A14" s="381"/>
      <c r="B14" s="381"/>
    </row>
    <row r="15" ht="20.1" customHeight="1"/>
    <row r="16" ht="20.1" hidden="1" customHeight="1"/>
    <row r="17" ht="20.1" hidden="1" customHeight="1"/>
    <row r="18" ht="20.1" customHeight="1"/>
    <row r="19" ht="20.1" customHeight="1"/>
    <row r="20" ht="20.1" customHeight="1"/>
    <row r="21" ht="20.1" customHeight="1"/>
    <row r="22" ht="20.1" customHeight="1" spans="2:2">
      <c r="B22" s="341"/>
    </row>
    <row r="23" ht="20.1" customHeight="1" spans="2:2">
      <c r="B23" s="341"/>
    </row>
    <row r="24" ht="20.1" customHeight="1" spans="2:2">
      <c r="B24" s="341"/>
    </row>
    <row r="25" ht="20.1" customHeight="1" spans="2:2">
      <c r="B25" s="341"/>
    </row>
    <row r="26" ht="20.1" customHeight="1" spans="2:2">
      <c r="B26" s="341"/>
    </row>
    <row r="27" ht="20.1" customHeight="1" spans="2:2">
      <c r="B27" s="341"/>
    </row>
    <row r="28" ht="20.1" customHeight="1" spans="2:2">
      <c r="B28" s="341"/>
    </row>
    <row r="29" ht="48.75" customHeight="1" spans="2:2">
      <c r="B29" s="341"/>
    </row>
    <row r="45" ht="70.5" customHeight="1"/>
    <row r="167" spans="1:2">
      <c r="A167" s="382"/>
      <c r="B167" s="341"/>
    </row>
  </sheetData>
  <mergeCells count="2">
    <mergeCell ref="A2:B2"/>
    <mergeCell ref="A14:B14"/>
  </mergeCells>
  <printOptions horizontalCentered="1"/>
  <pageMargins left="0.75" right="0.55" top="0.979166666666667" bottom="0.979166666666667" header="0.509027777777778" footer="0.509027777777778"/>
  <pageSetup paperSize="9" firstPageNumber="12" fitToHeight="0" orientation="portrait" blackAndWhite="1" useFirstPageNumber="1"/>
  <headerFooter alignWithMargins="0">
    <evenFooter>&amp;L—&amp;P—</even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B43"/>
  <sheetViews>
    <sheetView view="pageBreakPreview" zoomScaleNormal="100" zoomScaleSheetLayoutView="100" topLeftCell="A13" workbookViewId="0">
      <selection activeCell="A30" sqref="A30"/>
    </sheetView>
  </sheetViews>
  <sheetFormatPr defaultColWidth="9" defaultRowHeight="14.25" outlineLevelCol="1"/>
  <cols>
    <col min="1" max="1" width="42.875" style="341" customWidth="1"/>
    <col min="2" max="3" width="23.875" style="341" customWidth="1"/>
    <col min="4" max="16384" width="9" style="341"/>
  </cols>
  <sheetData>
    <row r="1" ht="24" customHeight="1" spans="2:2">
      <c r="B1" s="344" t="s">
        <v>1073</v>
      </c>
    </row>
    <row r="2" ht="22.5" spans="1:2">
      <c r="A2" s="343" t="s">
        <v>1074</v>
      </c>
      <c r="B2" s="343"/>
    </row>
    <row r="3" ht="20.25" customHeight="1" spans="1:2">
      <c r="A3" s="360"/>
      <c r="B3" s="344" t="s">
        <v>313</v>
      </c>
    </row>
    <row r="4" ht="18" customHeight="1" spans="1:2">
      <c r="A4" s="361" t="s">
        <v>314</v>
      </c>
      <c r="B4" s="362" t="s">
        <v>379</v>
      </c>
    </row>
    <row r="5" ht="18" customHeight="1" spans="1:2">
      <c r="A5" s="349" t="s">
        <v>1075</v>
      </c>
      <c r="B5" s="350">
        <v>0</v>
      </c>
    </row>
    <row r="6" ht="18" customHeight="1" spans="1:2">
      <c r="A6" s="363" t="s">
        <v>1076</v>
      </c>
      <c r="B6" s="353"/>
    </row>
    <row r="7" ht="18" customHeight="1" spans="1:2">
      <c r="A7" s="363" t="s">
        <v>1077</v>
      </c>
      <c r="B7" s="353"/>
    </row>
    <row r="8" ht="18" customHeight="1" spans="1:2">
      <c r="A8" s="349" t="s">
        <v>1078</v>
      </c>
      <c r="B8" s="350">
        <v>200</v>
      </c>
    </row>
    <row r="9" ht="18" customHeight="1" spans="1:2">
      <c r="A9" s="363" t="s">
        <v>1076</v>
      </c>
      <c r="B9" s="353">
        <v>200</v>
      </c>
    </row>
    <row r="10" ht="18" customHeight="1" spans="1:2">
      <c r="A10" s="363" t="s">
        <v>1077</v>
      </c>
      <c r="B10" s="353"/>
    </row>
    <row r="11" ht="18" customHeight="1" spans="1:2">
      <c r="A11" s="349" t="s">
        <v>1079</v>
      </c>
      <c r="B11" s="350">
        <v>8250</v>
      </c>
    </row>
    <row r="12" ht="18" customHeight="1" spans="1:2">
      <c r="A12" s="363" t="s">
        <v>1076</v>
      </c>
      <c r="B12" s="353">
        <v>8250</v>
      </c>
    </row>
    <row r="13" ht="18" customHeight="1" spans="1:2">
      <c r="A13" s="363" t="s">
        <v>1077</v>
      </c>
      <c r="B13" s="353"/>
    </row>
    <row r="14" ht="18" customHeight="1" spans="1:2">
      <c r="A14" s="349" t="s">
        <v>1080</v>
      </c>
      <c r="B14" s="350">
        <v>0</v>
      </c>
    </row>
    <row r="15" ht="18" customHeight="1" spans="1:2">
      <c r="A15" s="363" t="s">
        <v>1076</v>
      </c>
      <c r="B15" s="353"/>
    </row>
    <row r="16" ht="18" customHeight="1" spans="1:2">
      <c r="A16" s="363" t="s">
        <v>1077</v>
      </c>
      <c r="B16" s="353"/>
    </row>
    <row r="17" ht="18" customHeight="1" spans="1:2">
      <c r="A17" s="349" t="s">
        <v>1081</v>
      </c>
      <c r="B17" s="350">
        <v>0</v>
      </c>
    </row>
    <row r="18" ht="18" customHeight="1" spans="1:2">
      <c r="A18" s="363" t="s">
        <v>1076</v>
      </c>
      <c r="B18" s="353"/>
    </row>
    <row r="19" ht="18" customHeight="1" spans="1:2">
      <c r="A19" s="363" t="s">
        <v>1077</v>
      </c>
      <c r="B19" s="353"/>
    </row>
    <row r="20" ht="18" customHeight="1" spans="1:2">
      <c r="A20" s="349" t="s">
        <v>1082</v>
      </c>
      <c r="B20" s="350">
        <v>0</v>
      </c>
    </row>
    <row r="21" ht="18" customHeight="1" spans="1:2">
      <c r="A21" s="363" t="s">
        <v>1076</v>
      </c>
      <c r="B21" s="353"/>
    </row>
    <row r="22" ht="18" customHeight="1" spans="1:2">
      <c r="A22" s="363" t="s">
        <v>1077</v>
      </c>
      <c r="B22" s="353"/>
    </row>
    <row r="23" ht="18" customHeight="1" spans="1:2">
      <c r="A23" s="349" t="s">
        <v>1083</v>
      </c>
      <c r="B23" s="350">
        <v>0</v>
      </c>
    </row>
    <row r="24" ht="18" customHeight="1" spans="1:2">
      <c r="A24" s="363" t="s">
        <v>1076</v>
      </c>
      <c r="B24" s="353"/>
    </row>
    <row r="25" ht="18" customHeight="1" spans="1:2">
      <c r="A25" s="363" t="s">
        <v>1077</v>
      </c>
      <c r="B25" s="353"/>
    </row>
    <row r="26" ht="18" customHeight="1" spans="1:2">
      <c r="A26" s="349" t="s">
        <v>1084</v>
      </c>
      <c r="B26" s="351">
        <v>1550</v>
      </c>
    </row>
    <row r="27" ht="18" customHeight="1" spans="1:2">
      <c r="A27" s="349" t="s">
        <v>1085</v>
      </c>
      <c r="B27" s="351">
        <v>0</v>
      </c>
    </row>
    <row r="28" ht="18" customHeight="1" spans="1:2">
      <c r="A28" s="352" t="s">
        <v>1064</v>
      </c>
      <c r="B28" s="353"/>
    </row>
    <row r="29" ht="18" customHeight="1" spans="1:2">
      <c r="A29" s="352" t="s">
        <v>495</v>
      </c>
      <c r="B29" s="353"/>
    </row>
    <row r="30" ht="18" customHeight="1" spans="1:2">
      <c r="A30" s="364" t="s">
        <v>438</v>
      </c>
      <c r="B30" s="365">
        <v>10000</v>
      </c>
    </row>
    <row r="31" ht="18" customHeight="1" spans="1:2">
      <c r="A31" s="366" t="s">
        <v>405</v>
      </c>
      <c r="B31" s="367"/>
    </row>
    <row r="32" spans="2:2">
      <c r="B32" s="368"/>
    </row>
    <row r="43" ht="70.5" customHeight="1"/>
  </sheetData>
  <mergeCells count="1">
    <mergeCell ref="A2:B2"/>
  </mergeCells>
  <printOptions horizontalCentered="1"/>
  <pageMargins left="0.75" right="0.55" top="0.788888888888889" bottom="0.979166666666667" header="0.509027777777778" footer="0.509027777777778"/>
  <pageSetup paperSize="9" fitToHeight="0" orientation="portrait" blackAndWhite="1"/>
  <headerFooter alignWithMargins="0">
    <evenFooter>&amp;L—&amp;P—</even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C20"/>
  <sheetViews>
    <sheetView view="pageBreakPreview" zoomScaleNormal="85" zoomScaleSheetLayoutView="100" workbookViewId="0">
      <selection activeCell="B11" sqref="B11"/>
    </sheetView>
  </sheetViews>
  <sheetFormatPr defaultColWidth="25.875" defaultRowHeight="14.25" outlineLevelCol="2"/>
  <cols>
    <col min="1" max="1" width="38.5" style="339" customWidth="1"/>
    <col min="2" max="2" width="29.75" style="340" customWidth="1"/>
    <col min="3" max="16384" width="25.875" style="341"/>
  </cols>
  <sheetData>
    <row r="1" spans="2:2">
      <c r="B1" s="342" t="s">
        <v>1086</v>
      </c>
    </row>
    <row r="2" ht="33" customHeight="1" spans="1:2">
      <c r="A2" s="343" t="s">
        <v>1087</v>
      </c>
      <c r="B2" s="343"/>
    </row>
    <row r="3" ht="27.75" customHeight="1" spans="2:2">
      <c r="B3" s="344" t="s">
        <v>313</v>
      </c>
    </row>
    <row r="4" ht="18.95" customHeight="1" spans="1:2">
      <c r="A4" s="345" t="s">
        <v>314</v>
      </c>
      <c r="B4" s="346" t="s">
        <v>379</v>
      </c>
    </row>
    <row r="5" ht="18.95" customHeight="1" spans="1:2">
      <c r="A5" s="347" t="s">
        <v>1088</v>
      </c>
      <c r="B5" s="348">
        <v>10000</v>
      </c>
    </row>
    <row r="6" ht="18.95" customHeight="1" spans="1:2">
      <c r="A6" s="349" t="s">
        <v>1075</v>
      </c>
      <c r="B6" s="350">
        <v>0</v>
      </c>
    </row>
    <row r="7" ht="18.95" customHeight="1" spans="1:2">
      <c r="A7" s="349" t="s">
        <v>1078</v>
      </c>
      <c r="B7" s="350">
        <v>200</v>
      </c>
    </row>
    <row r="8" ht="18.95" customHeight="1" spans="1:2">
      <c r="A8" s="349" t="s">
        <v>1079</v>
      </c>
      <c r="B8" s="350">
        <v>8250</v>
      </c>
    </row>
    <row r="9" ht="18.95" customHeight="1" spans="1:2">
      <c r="A9" s="349" t="s">
        <v>1080</v>
      </c>
      <c r="B9" s="350"/>
    </row>
    <row r="10" ht="18.95" customHeight="1" spans="1:2">
      <c r="A10" s="349" t="s">
        <v>1081</v>
      </c>
      <c r="B10" s="350"/>
    </row>
    <row r="11" ht="18.95" customHeight="1" spans="1:2">
      <c r="A11" s="349" t="s">
        <v>1082</v>
      </c>
      <c r="B11" s="350"/>
    </row>
    <row r="12" ht="18.95" customHeight="1" spans="1:2">
      <c r="A12" s="349" t="s">
        <v>1083</v>
      </c>
      <c r="B12" s="350"/>
    </row>
    <row r="13" ht="18.95" customHeight="1" spans="1:2">
      <c r="A13" s="349" t="s">
        <v>1084</v>
      </c>
      <c r="B13" s="351">
        <v>1550</v>
      </c>
    </row>
    <row r="14" ht="18.95" customHeight="1" spans="1:2">
      <c r="A14" s="349" t="s">
        <v>1085</v>
      </c>
      <c r="B14" s="351"/>
    </row>
    <row r="15" ht="18.95" customHeight="1" spans="1:2">
      <c r="A15" s="352" t="s">
        <v>1064</v>
      </c>
      <c r="B15" s="353"/>
    </row>
    <row r="16" ht="18.95" customHeight="1" spans="1:2">
      <c r="A16" s="354" t="s">
        <v>495</v>
      </c>
      <c r="B16" s="355"/>
    </row>
    <row r="17" ht="18.95" customHeight="1" spans="1:2">
      <c r="A17" s="356" t="s">
        <v>1089</v>
      </c>
      <c r="B17" s="357"/>
    </row>
    <row r="18" spans="1:3">
      <c r="A18" s="358"/>
      <c r="C18" s="359"/>
    </row>
    <row r="19" spans="1:3">
      <c r="A19" s="358"/>
      <c r="C19" s="359"/>
    </row>
    <row r="20" spans="1:1">
      <c r="A20" s="358"/>
    </row>
  </sheetData>
  <mergeCells count="1">
    <mergeCell ref="A2:B2"/>
  </mergeCells>
  <printOptions horizontalCentered="1"/>
  <pageMargins left="0.75" right="0.55" top="0.788888888888889" bottom="0.979166666666667" header="0.509027777777778" footer="0.509027777777778"/>
  <pageSetup paperSize="9" scale="90" firstPageNumber="115" fitToHeight="0" orientation="portrait" blackAndWhite="1" useFirstPageNumber="1"/>
  <headerFooter alignWithMargins="0">
    <evenFooter>&amp;L—&amp;P—</even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I19"/>
  <sheetViews>
    <sheetView workbookViewId="0">
      <selection activeCell="B16" sqref="B16"/>
    </sheetView>
  </sheetViews>
  <sheetFormatPr defaultColWidth="10.125" defaultRowHeight="14.25"/>
  <cols>
    <col min="1" max="1" width="39.375" style="323" customWidth="1"/>
    <col min="2" max="9" width="7.5" style="323" customWidth="1"/>
    <col min="10" max="16384" width="10.125" style="323"/>
  </cols>
  <sheetData>
    <row r="1" ht="30" customHeight="1" spans="9:9">
      <c r="I1" s="323" t="s">
        <v>1090</v>
      </c>
    </row>
    <row r="2" ht="33" customHeight="1" spans="1:9">
      <c r="A2" s="324" t="s">
        <v>1091</v>
      </c>
      <c r="B2" s="324"/>
      <c r="C2" s="324"/>
      <c r="D2" s="324"/>
      <c r="E2" s="324"/>
      <c r="F2" s="324"/>
      <c r="G2" s="324"/>
      <c r="H2" s="324"/>
      <c r="I2" s="324"/>
    </row>
    <row r="3" ht="27" customHeight="1" spans="1:9">
      <c r="A3" s="325" t="s">
        <v>313</v>
      </c>
      <c r="B3" s="325"/>
      <c r="C3" s="325"/>
      <c r="D3" s="325"/>
      <c r="E3" s="325"/>
      <c r="F3" s="325"/>
      <c r="G3" s="325"/>
      <c r="H3" s="325"/>
      <c r="I3" s="325"/>
    </row>
    <row r="4" ht="36.95" customHeight="1" spans="1:9">
      <c r="A4" s="311" t="s">
        <v>408</v>
      </c>
      <c r="B4" s="312" t="s">
        <v>985</v>
      </c>
      <c r="C4" s="312" t="s">
        <v>986</v>
      </c>
      <c r="D4" s="312" t="s">
        <v>987</v>
      </c>
      <c r="E4" s="312" t="s">
        <v>988</v>
      </c>
      <c r="F4" s="312" t="s">
        <v>989</v>
      </c>
      <c r="G4" s="312" t="s">
        <v>991</v>
      </c>
      <c r="H4" s="312" t="s">
        <v>990</v>
      </c>
      <c r="I4" s="313" t="s">
        <v>992</v>
      </c>
    </row>
    <row r="5" ht="32.1" customHeight="1" spans="1:9">
      <c r="A5" s="326" t="s">
        <v>1075</v>
      </c>
      <c r="B5" s="327"/>
      <c r="C5" s="327"/>
      <c r="D5" s="327"/>
      <c r="E5" s="327"/>
      <c r="F5" s="327"/>
      <c r="G5" s="327"/>
      <c r="H5" s="327"/>
      <c r="I5" s="335"/>
    </row>
    <row r="6" ht="32.1" customHeight="1" spans="1:9">
      <c r="A6" s="328" t="s">
        <v>1092</v>
      </c>
      <c r="B6" s="329"/>
      <c r="C6" s="329"/>
      <c r="D6" s="329"/>
      <c r="E6" s="329"/>
      <c r="F6" s="329"/>
      <c r="G6" s="329"/>
      <c r="H6" s="329"/>
      <c r="I6" s="336"/>
    </row>
    <row r="7" ht="32.1" customHeight="1" spans="1:9">
      <c r="A7" s="328" t="s">
        <v>995</v>
      </c>
      <c r="B7" s="329"/>
      <c r="C7" s="329"/>
      <c r="D7" s="329"/>
      <c r="E7" s="329"/>
      <c r="F7" s="329"/>
      <c r="G7" s="329"/>
      <c r="H7" s="329"/>
      <c r="I7" s="336"/>
    </row>
    <row r="8" ht="32.1" customHeight="1" spans="1:9">
      <c r="A8" s="330" t="s">
        <v>1078</v>
      </c>
      <c r="B8" s="329"/>
      <c r="C8" s="329"/>
      <c r="D8" s="329"/>
      <c r="E8" s="329"/>
      <c r="F8" s="329"/>
      <c r="G8" s="329"/>
      <c r="H8" s="329"/>
      <c r="I8" s="336"/>
    </row>
    <row r="9" ht="32.1" customHeight="1" spans="1:9">
      <c r="A9" s="328" t="s">
        <v>1093</v>
      </c>
      <c r="B9" s="331"/>
      <c r="C9" s="331"/>
      <c r="D9" s="331"/>
      <c r="E9" s="331"/>
      <c r="F9" s="331"/>
      <c r="G9" s="331"/>
      <c r="H9" s="331"/>
      <c r="I9" s="337"/>
    </row>
    <row r="10" ht="32.1" customHeight="1" spans="1:9">
      <c r="A10" s="328" t="s">
        <v>1094</v>
      </c>
      <c r="B10" s="331"/>
      <c r="C10" s="331"/>
      <c r="D10" s="331"/>
      <c r="E10" s="331"/>
      <c r="F10" s="331"/>
      <c r="G10" s="331"/>
      <c r="H10" s="331"/>
      <c r="I10" s="337"/>
    </row>
    <row r="11" ht="32.1" customHeight="1" spans="1:9">
      <c r="A11" s="328" t="s">
        <v>1095</v>
      </c>
      <c r="B11" s="331"/>
      <c r="C11" s="331"/>
      <c r="D11" s="331"/>
      <c r="E11" s="331"/>
      <c r="F11" s="331"/>
      <c r="G11" s="331"/>
      <c r="H11" s="331"/>
      <c r="I11" s="337"/>
    </row>
    <row r="12" ht="32.1" customHeight="1" spans="1:9">
      <c r="A12" s="330" t="s">
        <v>1096</v>
      </c>
      <c r="B12" s="331"/>
      <c r="C12" s="331"/>
      <c r="D12" s="331"/>
      <c r="E12" s="331"/>
      <c r="F12" s="331"/>
      <c r="G12" s="331"/>
      <c r="H12" s="331"/>
      <c r="I12" s="337"/>
    </row>
    <row r="13" ht="32.1" customHeight="1" spans="1:9">
      <c r="A13" s="328" t="s">
        <v>1097</v>
      </c>
      <c r="B13" s="331"/>
      <c r="C13" s="331"/>
      <c r="D13" s="331"/>
      <c r="E13" s="331"/>
      <c r="F13" s="331"/>
      <c r="G13" s="331"/>
      <c r="H13" s="331"/>
      <c r="I13" s="337"/>
    </row>
    <row r="14" ht="32.1" customHeight="1" spans="1:9">
      <c r="A14" s="328" t="s">
        <v>1098</v>
      </c>
      <c r="B14" s="331"/>
      <c r="C14" s="331"/>
      <c r="D14" s="331"/>
      <c r="E14" s="331"/>
      <c r="F14" s="331"/>
      <c r="G14" s="331"/>
      <c r="H14" s="331"/>
      <c r="I14" s="337"/>
    </row>
    <row r="15" ht="32.1" customHeight="1" spans="1:9">
      <c r="A15" s="328" t="s">
        <v>1099</v>
      </c>
      <c r="B15" s="331"/>
      <c r="C15" s="331"/>
      <c r="D15" s="331"/>
      <c r="E15" s="331"/>
      <c r="F15" s="331"/>
      <c r="G15" s="331"/>
      <c r="H15" s="331"/>
      <c r="I15" s="337"/>
    </row>
    <row r="16" ht="32.1" customHeight="1" spans="1:9">
      <c r="A16" s="332" t="s">
        <v>1100</v>
      </c>
      <c r="B16" s="333"/>
      <c r="C16" s="333"/>
      <c r="D16" s="333"/>
      <c r="E16" s="333"/>
      <c r="F16" s="333"/>
      <c r="G16" s="333"/>
      <c r="H16" s="333"/>
      <c r="I16" s="338"/>
    </row>
    <row r="17" customHeight="1" spans="1:9">
      <c r="A17" s="334"/>
      <c r="B17" s="334"/>
      <c r="C17" s="334"/>
      <c r="D17" s="334"/>
      <c r="E17" s="334"/>
      <c r="F17" s="334"/>
      <c r="G17" s="334"/>
      <c r="H17" s="334"/>
      <c r="I17" s="334"/>
    </row>
    <row r="18" customHeight="1" spans="1:9">
      <c r="A18" s="334"/>
      <c r="B18" s="334"/>
      <c r="C18" s="334"/>
      <c r="D18" s="334"/>
      <c r="E18" s="334"/>
      <c r="F18" s="334"/>
      <c r="G18" s="334"/>
      <c r="H18" s="334"/>
      <c r="I18" s="334"/>
    </row>
    <row r="19" customHeight="1" spans="1:9">
      <c r="A19" s="334"/>
      <c r="B19" s="334"/>
      <c r="C19" s="334"/>
      <c r="D19" s="334"/>
      <c r="E19" s="334"/>
      <c r="F19" s="334"/>
      <c r="G19" s="334"/>
      <c r="H19" s="334"/>
      <c r="I19" s="334"/>
    </row>
  </sheetData>
  <mergeCells count="2">
    <mergeCell ref="A2:I2"/>
    <mergeCell ref="A3:I3"/>
  </mergeCells>
  <pageMargins left="0.75" right="0.75" top="1" bottom="1" header="0.509027777777778" footer="0.509027777777778"/>
  <pageSetup paperSize="9" scale="81" fitToHeight="0"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I19"/>
  <sheetViews>
    <sheetView workbookViewId="0">
      <selection activeCell="B16" sqref="B16"/>
    </sheetView>
  </sheetViews>
  <sheetFormatPr defaultColWidth="10.125" defaultRowHeight="14.25"/>
  <cols>
    <col min="1" max="1" width="39.375" style="323" customWidth="1"/>
    <col min="2" max="9" width="7.5" style="323" customWidth="1"/>
    <col min="10" max="16384" width="10.125" style="323"/>
  </cols>
  <sheetData>
    <row r="1" ht="30" customHeight="1" spans="9:9">
      <c r="I1" s="323" t="s">
        <v>1090</v>
      </c>
    </row>
    <row r="2" ht="33" customHeight="1" spans="1:9">
      <c r="A2" s="324" t="s">
        <v>1091</v>
      </c>
      <c r="B2" s="324"/>
      <c r="C2" s="324"/>
      <c r="D2" s="324"/>
      <c r="E2" s="324"/>
      <c r="F2" s="324"/>
      <c r="G2" s="324"/>
      <c r="H2" s="324"/>
      <c r="I2" s="324"/>
    </row>
    <row r="3" ht="27" customHeight="1" spans="1:9">
      <c r="A3" s="325" t="s">
        <v>313</v>
      </c>
      <c r="B3" s="325"/>
      <c r="C3" s="325"/>
      <c r="D3" s="325"/>
      <c r="E3" s="325"/>
      <c r="F3" s="325"/>
      <c r="G3" s="325"/>
      <c r="H3" s="325"/>
      <c r="I3" s="325"/>
    </row>
    <row r="4" ht="36.95" customHeight="1" spans="1:9">
      <c r="A4" s="311" t="s">
        <v>408</v>
      </c>
      <c r="B4" s="312" t="s">
        <v>1007</v>
      </c>
      <c r="C4" s="312" t="s">
        <v>1008</v>
      </c>
      <c r="D4" s="312" t="s">
        <v>1009</v>
      </c>
      <c r="E4" s="312" t="s">
        <v>1011</v>
      </c>
      <c r="F4" s="312" t="s">
        <v>1010</v>
      </c>
      <c r="G4" s="312" t="s">
        <v>1012</v>
      </c>
      <c r="H4" s="312" t="s">
        <v>1013</v>
      </c>
      <c r="I4" s="313" t="s">
        <v>1014</v>
      </c>
    </row>
    <row r="5" ht="32.1" customHeight="1" spans="1:9">
      <c r="A5" s="326" t="s">
        <v>1075</v>
      </c>
      <c r="B5" s="327"/>
      <c r="C5" s="327"/>
      <c r="D5" s="327"/>
      <c r="E5" s="327"/>
      <c r="F5" s="327"/>
      <c r="G5" s="327"/>
      <c r="H5" s="327"/>
      <c r="I5" s="335"/>
    </row>
    <row r="6" ht="32.1" customHeight="1" spans="1:9">
      <c r="A6" s="328" t="s">
        <v>1092</v>
      </c>
      <c r="B6" s="329"/>
      <c r="C6" s="329"/>
      <c r="D6" s="329"/>
      <c r="E6" s="329"/>
      <c r="F6" s="329"/>
      <c r="G6" s="329"/>
      <c r="H6" s="329"/>
      <c r="I6" s="336"/>
    </row>
    <row r="7" ht="32.1" customHeight="1" spans="1:9">
      <c r="A7" s="328" t="s">
        <v>995</v>
      </c>
      <c r="B7" s="329"/>
      <c r="C7" s="329"/>
      <c r="D7" s="329"/>
      <c r="E7" s="329"/>
      <c r="F7" s="329"/>
      <c r="G7" s="329"/>
      <c r="H7" s="329"/>
      <c r="I7" s="336"/>
    </row>
    <row r="8" ht="32.1" customHeight="1" spans="1:9">
      <c r="A8" s="330" t="s">
        <v>1078</v>
      </c>
      <c r="B8" s="329"/>
      <c r="C8" s="329"/>
      <c r="D8" s="329"/>
      <c r="E8" s="329"/>
      <c r="F8" s="329"/>
      <c r="G8" s="329"/>
      <c r="H8" s="329"/>
      <c r="I8" s="336"/>
    </row>
    <row r="9" ht="32.1" customHeight="1" spans="1:9">
      <c r="A9" s="328" t="s">
        <v>1093</v>
      </c>
      <c r="B9" s="331"/>
      <c r="C9" s="331"/>
      <c r="D9" s="331"/>
      <c r="E9" s="331"/>
      <c r="F9" s="331"/>
      <c r="G9" s="331"/>
      <c r="H9" s="331"/>
      <c r="I9" s="337"/>
    </row>
    <row r="10" ht="32.1" customHeight="1" spans="1:9">
      <c r="A10" s="328" t="s">
        <v>1094</v>
      </c>
      <c r="B10" s="331"/>
      <c r="C10" s="331"/>
      <c r="D10" s="331"/>
      <c r="E10" s="331"/>
      <c r="F10" s="331"/>
      <c r="G10" s="331"/>
      <c r="H10" s="331"/>
      <c r="I10" s="337"/>
    </row>
    <row r="11" ht="32.1" customHeight="1" spans="1:9">
      <c r="A11" s="328" t="s">
        <v>1095</v>
      </c>
      <c r="B11" s="331"/>
      <c r="C11" s="331"/>
      <c r="D11" s="331"/>
      <c r="E11" s="331"/>
      <c r="F11" s="331"/>
      <c r="G11" s="331"/>
      <c r="H11" s="331"/>
      <c r="I11" s="337"/>
    </row>
    <row r="12" ht="32.1" customHeight="1" spans="1:9">
      <c r="A12" s="330" t="s">
        <v>1096</v>
      </c>
      <c r="B12" s="331"/>
      <c r="C12" s="331"/>
      <c r="D12" s="331"/>
      <c r="E12" s="331"/>
      <c r="F12" s="331"/>
      <c r="G12" s="331"/>
      <c r="H12" s="331"/>
      <c r="I12" s="337"/>
    </row>
    <row r="13" ht="32.1" customHeight="1" spans="1:9">
      <c r="A13" s="328" t="s">
        <v>1097</v>
      </c>
      <c r="B13" s="331"/>
      <c r="C13" s="331"/>
      <c r="D13" s="331"/>
      <c r="E13" s="331"/>
      <c r="F13" s="331"/>
      <c r="G13" s="331"/>
      <c r="H13" s="331"/>
      <c r="I13" s="337"/>
    </row>
    <row r="14" ht="32.1" customHeight="1" spans="1:9">
      <c r="A14" s="328" t="s">
        <v>1098</v>
      </c>
      <c r="B14" s="331"/>
      <c r="C14" s="331"/>
      <c r="D14" s="331"/>
      <c r="E14" s="331"/>
      <c r="F14" s="331"/>
      <c r="G14" s="331"/>
      <c r="H14" s="331"/>
      <c r="I14" s="337"/>
    </row>
    <row r="15" ht="32.1" customHeight="1" spans="1:9">
      <c r="A15" s="328" t="s">
        <v>1099</v>
      </c>
      <c r="B15" s="331"/>
      <c r="C15" s="331"/>
      <c r="D15" s="331"/>
      <c r="E15" s="331"/>
      <c r="F15" s="331"/>
      <c r="G15" s="331"/>
      <c r="H15" s="331"/>
      <c r="I15" s="337"/>
    </row>
    <row r="16" ht="32.1" customHeight="1" spans="1:9">
      <c r="A16" s="332" t="s">
        <v>1100</v>
      </c>
      <c r="B16" s="333"/>
      <c r="C16" s="333"/>
      <c r="D16" s="333"/>
      <c r="E16" s="333"/>
      <c r="F16" s="333"/>
      <c r="G16" s="333"/>
      <c r="H16" s="333"/>
      <c r="I16" s="338"/>
    </row>
    <row r="17" customHeight="1" spans="1:9">
      <c r="A17" s="334"/>
      <c r="B17" s="334"/>
      <c r="C17" s="334"/>
      <c r="D17" s="334"/>
      <c r="E17" s="334"/>
      <c r="F17" s="334"/>
      <c r="G17" s="334"/>
      <c r="H17" s="334"/>
      <c r="I17" s="334"/>
    </row>
    <row r="18" customHeight="1" spans="1:9">
      <c r="A18" s="334"/>
      <c r="B18" s="334"/>
      <c r="C18" s="334"/>
      <c r="D18" s="334"/>
      <c r="E18" s="334"/>
      <c r="F18" s="334"/>
      <c r="G18" s="334"/>
      <c r="H18" s="334"/>
      <c r="I18" s="334"/>
    </row>
    <row r="19" customHeight="1" spans="1:9">
      <c r="A19" s="334"/>
      <c r="B19" s="334"/>
      <c r="C19" s="334"/>
      <c r="D19" s="334"/>
      <c r="E19" s="334"/>
      <c r="F19" s="334"/>
      <c r="G19" s="334"/>
      <c r="H19" s="334"/>
      <c r="I19" s="334"/>
    </row>
  </sheetData>
  <mergeCells count="2">
    <mergeCell ref="A2:I2"/>
    <mergeCell ref="A3:I3"/>
  </mergeCells>
  <pageMargins left="0.75" right="0.75" top="1" bottom="1" header="0.509027777777778" footer="0.509027777777778"/>
  <pageSetup paperSize="9" scale="81" fitToHeight="0"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I19"/>
  <sheetViews>
    <sheetView workbookViewId="0">
      <selection activeCell="B16" sqref="B16"/>
    </sheetView>
  </sheetViews>
  <sheetFormatPr defaultColWidth="10.125" defaultRowHeight="14.25"/>
  <cols>
    <col min="1" max="1" width="39.375" style="323" customWidth="1"/>
    <col min="2" max="9" width="7.5" style="323" customWidth="1"/>
    <col min="10" max="16384" width="10.125" style="323"/>
  </cols>
  <sheetData>
    <row r="1" ht="30" customHeight="1" spans="9:9">
      <c r="I1" s="323" t="s">
        <v>1090</v>
      </c>
    </row>
    <row r="2" ht="33" customHeight="1" spans="1:9">
      <c r="A2" s="324" t="s">
        <v>1091</v>
      </c>
      <c r="B2" s="324"/>
      <c r="C2" s="324"/>
      <c r="D2" s="324"/>
      <c r="E2" s="324"/>
      <c r="F2" s="324"/>
      <c r="G2" s="324"/>
      <c r="H2" s="324"/>
      <c r="I2" s="324"/>
    </row>
    <row r="3" ht="27" customHeight="1" spans="1:9">
      <c r="A3" s="325" t="s">
        <v>313</v>
      </c>
      <c r="B3" s="325"/>
      <c r="C3" s="325"/>
      <c r="D3" s="325"/>
      <c r="E3" s="325"/>
      <c r="F3" s="325"/>
      <c r="G3" s="325"/>
      <c r="H3" s="325"/>
      <c r="I3" s="325"/>
    </row>
    <row r="4" ht="36.95" customHeight="1" spans="1:9">
      <c r="A4" s="311" t="s">
        <v>408</v>
      </c>
      <c r="B4" s="312" t="s">
        <v>1015</v>
      </c>
      <c r="C4" s="312" t="s">
        <v>1016</v>
      </c>
      <c r="D4" s="312" t="s">
        <v>1017</v>
      </c>
      <c r="E4" s="312" t="s">
        <v>1018</v>
      </c>
      <c r="F4" s="312" t="s">
        <v>1019</v>
      </c>
      <c r="G4" s="312" t="s">
        <v>1020</v>
      </c>
      <c r="H4" s="312" t="s">
        <v>1021</v>
      </c>
      <c r="I4" s="313" t="s">
        <v>1022</v>
      </c>
    </row>
    <row r="5" ht="32.1" customHeight="1" spans="1:9">
      <c r="A5" s="326" t="s">
        <v>1075</v>
      </c>
      <c r="B5" s="327"/>
      <c r="C5" s="327"/>
      <c r="D5" s="327"/>
      <c r="E5" s="327"/>
      <c r="F5" s="327"/>
      <c r="G5" s="327"/>
      <c r="H5" s="327"/>
      <c r="I5" s="335"/>
    </row>
    <row r="6" ht="32.1" customHeight="1" spans="1:9">
      <c r="A6" s="328" t="s">
        <v>1092</v>
      </c>
      <c r="B6" s="329"/>
      <c r="C6" s="329"/>
      <c r="D6" s="329"/>
      <c r="E6" s="329"/>
      <c r="F6" s="329"/>
      <c r="G6" s="329"/>
      <c r="H6" s="329"/>
      <c r="I6" s="336"/>
    </row>
    <row r="7" ht="32.1" customHeight="1" spans="1:9">
      <c r="A7" s="328" t="s">
        <v>995</v>
      </c>
      <c r="B7" s="329"/>
      <c r="C7" s="329"/>
      <c r="D7" s="329"/>
      <c r="E7" s="329"/>
      <c r="F7" s="329"/>
      <c r="G7" s="329"/>
      <c r="H7" s="329"/>
      <c r="I7" s="336"/>
    </row>
    <row r="8" ht="32.1" customHeight="1" spans="1:9">
      <c r="A8" s="330" t="s">
        <v>1078</v>
      </c>
      <c r="B8" s="329"/>
      <c r="C8" s="329"/>
      <c r="D8" s="329"/>
      <c r="E8" s="329"/>
      <c r="F8" s="329"/>
      <c r="G8" s="329"/>
      <c r="H8" s="329"/>
      <c r="I8" s="336"/>
    </row>
    <row r="9" ht="32.1" customHeight="1" spans="1:9">
      <c r="A9" s="328" t="s">
        <v>1093</v>
      </c>
      <c r="B9" s="331"/>
      <c r="C9" s="331"/>
      <c r="D9" s="331"/>
      <c r="E9" s="331"/>
      <c r="F9" s="331"/>
      <c r="G9" s="331"/>
      <c r="H9" s="331"/>
      <c r="I9" s="337"/>
    </row>
    <row r="10" ht="32.1" customHeight="1" spans="1:9">
      <c r="A10" s="328" t="s">
        <v>1094</v>
      </c>
      <c r="B10" s="331"/>
      <c r="C10" s="331"/>
      <c r="D10" s="331"/>
      <c r="E10" s="331"/>
      <c r="F10" s="331"/>
      <c r="G10" s="331"/>
      <c r="H10" s="331"/>
      <c r="I10" s="337"/>
    </row>
    <row r="11" ht="32.1" customHeight="1" spans="1:9">
      <c r="A11" s="328" t="s">
        <v>1095</v>
      </c>
      <c r="B11" s="331"/>
      <c r="C11" s="331"/>
      <c r="D11" s="331"/>
      <c r="E11" s="331"/>
      <c r="F11" s="331"/>
      <c r="G11" s="331"/>
      <c r="H11" s="331"/>
      <c r="I11" s="337"/>
    </row>
    <row r="12" ht="32.1" customHeight="1" spans="1:9">
      <c r="A12" s="330" t="s">
        <v>1096</v>
      </c>
      <c r="B12" s="331"/>
      <c r="C12" s="331"/>
      <c r="D12" s="331"/>
      <c r="E12" s="331"/>
      <c r="F12" s="331"/>
      <c r="G12" s="331"/>
      <c r="H12" s="331"/>
      <c r="I12" s="337"/>
    </row>
    <row r="13" ht="32.1" customHeight="1" spans="1:9">
      <c r="A13" s="328" t="s">
        <v>1097</v>
      </c>
      <c r="B13" s="331"/>
      <c r="C13" s="331"/>
      <c r="D13" s="331"/>
      <c r="E13" s="331"/>
      <c r="F13" s="331"/>
      <c r="G13" s="331"/>
      <c r="H13" s="331"/>
      <c r="I13" s="337"/>
    </row>
    <row r="14" ht="32.1" customHeight="1" spans="1:9">
      <c r="A14" s="328" t="s">
        <v>1098</v>
      </c>
      <c r="B14" s="331"/>
      <c r="C14" s="331"/>
      <c r="D14" s="331"/>
      <c r="E14" s="331"/>
      <c r="F14" s="331"/>
      <c r="G14" s="331"/>
      <c r="H14" s="331"/>
      <c r="I14" s="337"/>
    </row>
    <row r="15" ht="32.1" customHeight="1" spans="1:9">
      <c r="A15" s="328" t="s">
        <v>1099</v>
      </c>
      <c r="B15" s="331"/>
      <c r="C15" s="331"/>
      <c r="D15" s="331"/>
      <c r="E15" s="331"/>
      <c r="F15" s="331"/>
      <c r="G15" s="331"/>
      <c r="H15" s="331"/>
      <c r="I15" s="337"/>
    </row>
    <row r="16" ht="32.1" customHeight="1" spans="1:9">
      <c r="A16" s="332" t="s">
        <v>1100</v>
      </c>
      <c r="B16" s="333"/>
      <c r="C16" s="333"/>
      <c r="D16" s="333"/>
      <c r="E16" s="333"/>
      <c r="F16" s="333"/>
      <c r="G16" s="333"/>
      <c r="H16" s="333"/>
      <c r="I16" s="338"/>
    </row>
    <row r="17" customHeight="1" spans="1:9">
      <c r="A17" s="334"/>
      <c r="B17" s="334"/>
      <c r="C17" s="334"/>
      <c r="D17" s="334"/>
      <c r="E17" s="334"/>
      <c r="F17" s="334"/>
      <c r="G17" s="334"/>
      <c r="H17" s="334"/>
      <c r="I17" s="334"/>
    </row>
    <row r="18" customHeight="1" spans="1:9">
      <c r="A18" s="334"/>
      <c r="B18" s="334"/>
      <c r="C18" s="334"/>
      <c r="D18" s="334"/>
      <c r="E18" s="334"/>
      <c r="F18" s="334"/>
      <c r="G18" s="334"/>
      <c r="H18" s="334"/>
      <c r="I18" s="334"/>
    </row>
    <row r="19" customHeight="1" spans="1:9">
      <c r="A19" s="334"/>
      <c r="B19" s="334"/>
      <c r="C19" s="334"/>
      <c r="D19" s="334"/>
      <c r="E19" s="334"/>
      <c r="F19" s="334"/>
      <c r="G19" s="334"/>
      <c r="H19" s="334"/>
      <c r="I19" s="334"/>
    </row>
  </sheetData>
  <mergeCells count="2">
    <mergeCell ref="A2:I2"/>
    <mergeCell ref="A3:I3"/>
  </mergeCells>
  <pageMargins left="0.75" right="0.75" top="1" bottom="1" header="0.509027777777778" footer="0.509027777777778"/>
  <pageSetup paperSize="9" scale="81"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tabColor theme="6"/>
    <pageSetUpPr fitToPage="1"/>
  </sheetPr>
  <dimension ref="A1:K103"/>
  <sheetViews>
    <sheetView workbookViewId="0">
      <selection activeCell="A2" sqref="A2"/>
    </sheetView>
  </sheetViews>
  <sheetFormatPr defaultColWidth="9" defaultRowHeight="14.25"/>
  <cols>
    <col min="1" max="2" width="4.375" style="634" customWidth="1"/>
    <col min="3" max="3" width="76.75" style="634" customWidth="1"/>
    <col min="4" max="4" width="6.75" style="634" customWidth="1"/>
    <col min="5" max="5" width="38.125" style="634" customWidth="1"/>
    <col min="6" max="6" width="12.75" style="635" customWidth="1"/>
    <col min="7" max="8" width="15.25" style="635" customWidth="1"/>
    <col min="9" max="9" width="2.75" style="635" customWidth="1"/>
    <col min="10" max="10" width="9" style="634"/>
    <col min="11" max="11" width="10.375" style="634"/>
    <col min="12" max="16384" width="9" style="634"/>
  </cols>
  <sheetData>
    <row r="1" ht="48.75" customHeight="1" spans="1:9">
      <c r="A1" s="636" t="s">
        <v>228</v>
      </c>
      <c r="B1" s="636"/>
      <c r="C1" s="636"/>
      <c r="D1" s="636"/>
      <c r="E1" s="636"/>
      <c r="F1" s="636"/>
      <c r="G1" s="636"/>
      <c r="H1" s="636"/>
      <c r="I1" s="636"/>
    </row>
    <row r="2" customFormat="1" ht="48.75" customHeight="1" spans="1:9">
      <c r="A2" s="636"/>
      <c r="B2" s="636"/>
      <c r="C2" s="636"/>
      <c r="D2" s="636"/>
      <c r="E2" s="636"/>
      <c r="F2" s="636"/>
      <c r="G2" s="636"/>
      <c r="H2" s="636"/>
      <c r="I2" s="636"/>
    </row>
    <row r="3" ht="36.95" customHeight="1" spans="1:9">
      <c r="A3" s="660" t="s">
        <v>6</v>
      </c>
      <c r="B3" s="660"/>
      <c r="C3" s="661"/>
      <c r="D3" s="662"/>
      <c r="E3" s="642"/>
      <c r="F3" s="643"/>
      <c r="G3" s="643"/>
      <c r="H3" s="643"/>
      <c r="I3" s="643"/>
    </row>
    <row r="4" ht="36.95" customHeight="1" spans="1:9">
      <c r="A4" s="661" t="s">
        <v>7</v>
      </c>
      <c r="B4" s="661"/>
      <c r="C4" s="661"/>
      <c r="D4" s="662"/>
      <c r="E4" s="642"/>
      <c r="F4" s="644"/>
      <c r="G4" s="644"/>
      <c r="H4" s="644"/>
      <c r="I4" s="644"/>
    </row>
    <row r="5" ht="36.95" customHeight="1" spans="1:9">
      <c r="A5" s="663" t="str">
        <f t="shared" ref="A5:A11" si="0">B5</f>
        <v>1.</v>
      </c>
      <c r="B5" s="664" t="s">
        <v>8</v>
      </c>
      <c r="C5" s="661" t="s">
        <v>9</v>
      </c>
      <c r="D5" s="662"/>
      <c r="E5" s="642"/>
      <c r="F5" s="646" t="s">
        <v>10</v>
      </c>
      <c r="G5" s="647" t="s">
        <v>11</v>
      </c>
      <c r="H5" s="647"/>
      <c r="I5" s="647"/>
    </row>
    <row r="6" ht="36.95" customHeight="1" spans="1:9">
      <c r="A6" s="663" t="str">
        <f t="shared" si="0"/>
        <v>2.</v>
      </c>
      <c r="B6" s="664" t="s">
        <v>12</v>
      </c>
      <c r="C6" s="661" t="s">
        <v>13</v>
      </c>
      <c r="D6" s="662"/>
      <c r="E6" s="642"/>
      <c r="F6" s="646" t="s">
        <v>10</v>
      </c>
      <c r="G6" s="647" t="s">
        <v>11</v>
      </c>
      <c r="H6" s="647"/>
      <c r="I6" s="647"/>
    </row>
    <row r="7" ht="36.95" customHeight="1" spans="1:9">
      <c r="A7" s="663" t="str">
        <f t="shared" si="0"/>
        <v>3.</v>
      </c>
      <c r="B7" s="664" t="s">
        <v>14</v>
      </c>
      <c r="C7" s="661" t="s">
        <v>15</v>
      </c>
      <c r="D7" s="662"/>
      <c r="E7" s="642"/>
      <c r="F7" s="646" t="s">
        <v>10</v>
      </c>
      <c r="G7" s="647" t="s">
        <v>11</v>
      </c>
      <c r="H7" s="647"/>
      <c r="I7" s="647"/>
    </row>
    <row r="8" ht="36.95" customHeight="1" spans="1:9">
      <c r="A8" s="663" t="str">
        <f t="shared" si="0"/>
        <v>4.</v>
      </c>
      <c r="B8" s="664" t="s">
        <v>16</v>
      </c>
      <c r="C8" s="661" t="s">
        <v>17</v>
      </c>
      <c r="D8" s="662"/>
      <c r="E8" s="642"/>
      <c r="F8" s="646" t="s">
        <v>10</v>
      </c>
      <c r="G8" s="647" t="s">
        <v>11</v>
      </c>
      <c r="H8" s="647"/>
      <c r="I8" s="647"/>
    </row>
    <row r="9" ht="36.95" customHeight="1" spans="1:9">
      <c r="A9" s="663" t="str">
        <f t="shared" si="0"/>
        <v>5.</v>
      </c>
      <c r="B9" s="664" t="s">
        <v>18</v>
      </c>
      <c r="C9" s="661" t="s">
        <v>19</v>
      </c>
      <c r="D9" s="662"/>
      <c r="E9" s="642"/>
      <c r="F9" s="646" t="s">
        <v>20</v>
      </c>
      <c r="G9" s="647" t="s">
        <v>21</v>
      </c>
      <c r="H9" s="647"/>
      <c r="I9" s="647"/>
    </row>
    <row r="10" ht="36.95" customHeight="1" spans="1:9">
      <c r="A10" s="663" t="str">
        <f t="shared" si="0"/>
        <v>6.</v>
      </c>
      <c r="B10" s="664" t="s">
        <v>22</v>
      </c>
      <c r="C10" s="661" t="s">
        <v>23</v>
      </c>
      <c r="D10" s="662"/>
      <c r="E10" s="642"/>
      <c r="F10" s="647" t="s">
        <v>20</v>
      </c>
      <c r="G10" s="647" t="s">
        <v>24</v>
      </c>
      <c r="H10" s="647"/>
      <c r="I10" s="647"/>
    </row>
    <row r="11" ht="36.95" customHeight="1" spans="1:9">
      <c r="A11" s="663" t="str">
        <f t="shared" si="0"/>
        <v>7.</v>
      </c>
      <c r="B11" s="664" t="s">
        <v>26</v>
      </c>
      <c r="C11" s="661" t="s">
        <v>229</v>
      </c>
      <c r="D11" s="662" t="s">
        <v>199</v>
      </c>
      <c r="E11" s="644" t="s">
        <v>230</v>
      </c>
      <c r="F11" s="647" t="s">
        <v>20</v>
      </c>
      <c r="G11" s="647" t="s">
        <v>24</v>
      </c>
      <c r="H11" s="647"/>
      <c r="I11" s="647"/>
    </row>
    <row r="12" ht="36.95" customHeight="1" spans="1:9">
      <c r="A12" s="661" t="s">
        <v>25</v>
      </c>
      <c r="B12" s="661"/>
      <c r="C12" s="661"/>
      <c r="D12" s="662"/>
      <c r="E12" s="642"/>
      <c r="F12" s="644"/>
      <c r="G12" s="644"/>
      <c r="H12" s="644"/>
      <c r="I12" s="644"/>
    </row>
    <row r="13" ht="36.95" customHeight="1" spans="1:9">
      <c r="A13" s="663" t="str">
        <f>B13</f>
        <v>8.</v>
      </c>
      <c r="B13" s="664" t="s">
        <v>28</v>
      </c>
      <c r="C13" s="661" t="s">
        <v>27</v>
      </c>
      <c r="D13" s="662"/>
      <c r="E13" s="642"/>
      <c r="F13" s="647" t="s">
        <v>20</v>
      </c>
      <c r="G13" s="647" t="s">
        <v>11</v>
      </c>
      <c r="H13" s="647"/>
      <c r="I13" s="647"/>
    </row>
    <row r="14" ht="36.95" customHeight="1" spans="1:9">
      <c r="A14" s="663" t="str">
        <f>B14</f>
        <v>9.</v>
      </c>
      <c r="B14" s="664" t="s">
        <v>30</v>
      </c>
      <c r="C14" s="661" t="s">
        <v>29</v>
      </c>
      <c r="D14" s="662"/>
      <c r="E14" s="642"/>
      <c r="F14" s="647" t="s">
        <v>20</v>
      </c>
      <c r="G14" s="647" t="s">
        <v>11</v>
      </c>
      <c r="H14" s="647"/>
      <c r="I14" s="647"/>
    </row>
    <row r="15" ht="36.95" customHeight="1" spans="1:9">
      <c r="A15" s="663" t="str">
        <f>B15</f>
        <v>10.</v>
      </c>
      <c r="B15" s="664" t="s">
        <v>33</v>
      </c>
      <c r="C15" s="661" t="s">
        <v>31</v>
      </c>
      <c r="D15" s="662"/>
      <c r="E15" s="642"/>
      <c r="F15" s="647" t="s">
        <v>20</v>
      </c>
      <c r="G15" s="647" t="s">
        <v>32</v>
      </c>
      <c r="H15" s="647"/>
      <c r="I15" s="647"/>
    </row>
    <row r="16" ht="36.95" customHeight="1" spans="1:9">
      <c r="A16" s="663" t="str">
        <f>B16</f>
        <v>11.</v>
      </c>
      <c r="B16" s="664" t="s">
        <v>36</v>
      </c>
      <c r="C16" s="661" t="s">
        <v>34</v>
      </c>
      <c r="D16" s="662"/>
      <c r="E16" s="642"/>
      <c r="F16" s="647" t="s">
        <v>20</v>
      </c>
      <c r="G16" s="647" t="s">
        <v>24</v>
      </c>
      <c r="H16" s="647"/>
      <c r="I16" s="647"/>
    </row>
    <row r="17" ht="36.95" customHeight="1" spans="1:9">
      <c r="A17" s="665"/>
      <c r="B17" s="665"/>
      <c r="C17" s="661" t="s">
        <v>35</v>
      </c>
      <c r="D17" s="662"/>
      <c r="E17" s="642"/>
      <c r="F17" s="647" t="s">
        <v>20</v>
      </c>
      <c r="G17" s="647" t="s">
        <v>24</v>
      </c>
      <c r="H17" s="647"/>
      <c r="I17" s="647"/>
    </row>
    <row r="18" ht="36.95" customHeight="1" spans="1:11">
      <c r="A18" s="663" t="str">
        <f>B18</f>
        <v>12.</v>
      </c>
      <c r="B18" s="664" t="s">
        <v>41</v>
      </c>
      <c r="C18" s="661" t="s">
        <v>37</v>
      </c>
      <c r="D18" s="662"/>
      <c r="E18" s="642"/>
      <c r="F18" s="647" t="s">
        <v>20</v>
      </c>
      <c r="G18" s="647" t="s">
        <v>38</v>
      </c>
      <c r="H18" s="647" t="s">
        <v>39</v>
      </c>
      <c r="I18" s="647" t="s">
        <v>40</v>
      </c>
      <c r="K18" s="634">
        <v>20564</v>
      </c>
    </row>
    <row r="19" ht="36.95" customHeight="1" spans="1:9">
      <c r="A19" s="663" t="str">
        <f>B19</f>
        <v>13.</v>
      </c>
      <c r="B19" s="664" t="s">
        <v>45</v>
      </c>
      <c r="C19" s="661" t="s">
        <v>231</v>
      </c>
      <c r="D19" s="662" t="s">
        <v>199</v>
      </c>
      <c r="E19" s="644" t="s">
        <v>232</v>
      </c>
      <c r="F19" s="647" t="s">
        <v>20</v>
      </c>
      <c r="G19" s="647" t="s">
        <v>38</v>
      </c>
      <c r="H19" s="647"/>
      <c r="I19" s="647"/>
    </row>
    <row r="20" ht="36.95" customHeight="1" spans="1:11">
      <c r="A20" s="663" t="str">
        <f>B20</f>
        <v>14.</v>
      </c>
      <c r="B20" s="664" t="s">
        <v>48</v>
      </c>
      <c r="C20" s="661" t="s">
        <v>42</v>
      </c>
      <c r="D20" s="662"/>
      <c r="E20" s="642"/>
      <c r="F20" s="647" t="s">
        <v>10</v>
      </c>
      <c r="G20" s="647" t="s">
        <v>38</v>
      </c>
      <c r="H20" s="647" t="s">
        <v>39</v>
      </c>
      <c r="I20" s="647" t="s">
        <v>40</v>
      </c>
      <c r="K20" s="634">
        <v>100363.94</v>
      </c>
    </row>
    <row r="21" ht="36.95" customHeight="1" spans="1:11">
      <c r="A21" s="666"/>
      <c r="B21" s="666"/>
      <c r="C21" s="667" t="s">
        <v>43</v>
      </c>
      <c r="D21" s="668"/>
      <c r="E21" s="651"/>
      <c r="F21" s="646"/>
      <c r="G21" s="646" t="s">
        <v>44</v>
      </c>
      <c r="H21" s="646"/>
      <c r="I21" s="646"/>
      <c r="K21" s="658">
        <f>SUM(K18:K20)</f>
        <v>120927.94</v>
      </c>
    </row>
    <row r="22" ht="36.95" customHeight="1" spans="1:9">
      <c r="A22" s="669" t="str">
        <f>B22</f>
        <v>15.</v>
      </c>
      <c r="B22" s="670" t="s">
        <v>52</v>
      </c>
      <c r="C22" s="667" t="s">
        <v>198</v>
      </c>
      <c r="D22" s="668" t="s">
        <v>212</v>
      </c>
      <c r="E22" s="671" t="s">
        <v>233</v>
      </c>
      <c r="F22" s="646" t="s">
        <v>10</v>
      </c>
      <c r="G22" s="646" t="s">
        <v>47</v>
      </c>
      <c r="H22" s="646" t="s">
        <v>39</v>
      </c>
      <c r="I22" s="646"/>
    </row>
    <row r="23" ht="36.95" customHeight="1" spans="1:9">
      <c r="A23" s="669" t="str">
        <f>B23</f>
        <v>16.</v>
      </c>
      <c r="B23" s="670" t="s">
        <v>55</v>
      </c>
      <c r="C23" s="672" t="s">
        <v>202</v>
      </c>
      <c r="D23" s="673" t="s">
        <v>212</v>
      </c>
      <c r="E23" s="671" t="s">
        <v>234</v>
      </c>
      <c r="F23" s="646" t="s">
        <v>10</v>
      </c>
      <c r="G23" s="646" t="s">
        <v>47</v>
      </c>
      <c r="H23" s="646" t="s">
        <v>39</v>
      </c>
      <c r="I23" s="646"/>
    </row>
    <row r="24" ht="36.95" customHeight="1" spans="1:9">
      <c r="A24" s="670"/>
      <c r="B24" s="670"/>
      <c r="C24" s="672" t="s">
        <v>50</v>
      </c>
      <c r="D24" s="673"/>
      <c r="E24" s="654"/>
      <c r="F24" s="646"/>
      <c r="G24" s="646" t="s">
        <v>51</v>
      </c>
      <c r="H24" s="646"/>
      <c r="I24" s="646"/>
    </row>
    <row r="25" ht="36.95" customHeight="1" spans="1:9">
      <c r="A25" s="669" t="str">
        <f>B25</f>
        <v>17.</v>
      </c>
      <c r="B25" s="670" t="s">
        <v>58</v>
      </c>
      <c r="C25" s="661" t="s">
        <v>53</v>
      </c>
      <c r="D25" s="662"/>
      <c r="E25" s="642"/>
      <c r="F25" s="647" t="s">
        <v>10</v>
      </c>
      <c r="G25" s="647" t="s">
        <v>54</v>
      </c>
      <c r="H25" s="647" t="s">
        <v>39</v>
      </c>
      <c r="I25" s="647" t="s">
        <v>40</v>
      </c>
    </row>
    <row r="26" ht="36.95" customHeight="1" spans="1:9">
      <c r="A26" s="663" t="str">
        <f>B26</f>
        <v>18.</v>
      </c>
      <c r="B26" s="664" t="s">
        <v>61</v>
      </c>
      <c r="C26" s="674" t="s">
        <v>235</v>
      </c>
      <c r="D26" s="675" t="s">
        <v>212</v>
      </c>
      <c r="E26" s="655" t="s">
        <v>236</v>
      </c>
      <c r="F26" s="647" t="s">
        <v>10</v>
      </c>
      <c r="G26" s="647" t="s">
        <v>57</v>
      </c>
      <c r="H26" s="647" t="s">
        <v>39</v>
      </c>
      <c r="I26" s="647"/>
    </row>
    <row r="27" ht="36.95" customHeight="1" spans="1:9">
      <c r="A27" s="663" t="str">
        <f>B27</f>
        <v>19.</v>
      </c>
      <c r="B27" s="670" t="s">
        <v>63</v>
      </c>
      <c r="C27" s="676" t="s">
        <v>59</v>
      </c>
      <c r="D27" s="677"/>
      <c r="E27" s="644"/>
      <c r="F27" s="647"/>
      <c r="G27" s="647" t="s">
        <v>60</v>
      </c>
      <c r="H27" s="647"/>
      <c r="I27" s="647"/>
    </row>
    <row r="28" ht="36.95" customHeight="1" spans="1:9">
      <c r="A28" s="663" t="str">
        <f>B28</f>
        <v>20.</v>
      </c>
      <c r="B28" s="664" t="s">
        <v>66</v>
      </c>
      <c r="C28" s="661" t="s">
        <v>62</v>
      </c>
      <c r="D28" s="662"/>
      <c r="E28" s="642"/>
      <c r="F28" s="647" t="s">
        <v>20</v>
      </c>
      <c r="G28" s="647" t="s">
        <v>38</v>
      </c>
      <c r="H28" s="647" t="s">
        <v>39</v>
      </c>
      <c r="I28" s="647" t="s">
        <v>40</v>
      </c>
    </row>
    <row r="29" ht="36.95" customHeight="1" spans="1:9">
      <c r="A29" s="663" t="str">
        <f>B29</f>
        <v>21.</v>
      </c>
      <c r="B29" s="670" t="s">
        <v>68</v>
      </c>
      <c r="C29" s="661" t="s">
        <v>64</v>
      </c>
      <c r="D29" s="662"/>
      <c r="E29" s="642"/>
      <c r="F29" s="647" t="s">
        <v>10</v>
      </c>
      <c r="G29" s="647" t="s">
        <v>38</v>
      </c>
      <c r="H29" s="647" t="s">
        <v>39</v>
      </c>
      <c r="I29" s="647" t="s">
        <v>40</v>
      </c>
    </row>
    <row r="30" ht="36.95" customHeight="1" spans="1:9">
      <c r="A30" s="664"/>
      <c r="B30" s="664"/>
      <c r="C30" s="661" t="s">
        <v>65</v>
      </c>
      <c r="D30" s="662"/>
      <c r="E30" s="642"/>
      <c r="F30" s="647"/>
      <c r="G30" s="647" t="s">
        <v>38</v>
      </c>
      <c r="H30" s="647"/>
      <c r="I30" s="647"/>
    </row>
    <row r="31" ht="36.95" customHeight="1" spans="1:9">
      <c r="A31" s="663" t="str">
        <f>B31</f>
        <v>22.</v>
      </c>
      <c r="B31" s="664" t="s">
        <v>71</v>
      </c>
      <c r="C31" s="661" t="s">
        <v>67</v>
      </c>
      <c r="D31" s="662"/>
      <c r="E31" s="642"/>
      <c r="F31" s="647" t="s">
        <v>20</v>
      </c>
      <c r="G31" s="647" t="s">
        <v>38</v>
      </c>
      <c r="H31" s="647" t="s">
        <v>39</v>
      </c>
      <c r="I31" s="647" t="s">
        <v>40</v>
      </c>
    </row>
    <row r="32" ht="36.95" customHeight="1" spans="1:9">
      <c r="A32" s="663" t="str">
        <f>B32</f>
        <v>23.</v>
      </c>
      <c r="B32" s="664" t="s">
        <v>74</v>
      </c>
      <c r="C32" s="661" t="s">
        <v>69</v>
      </c>
      <c r="D32" s="662"/>
      <c r="E32" s="642"/>
      <c r="F32" s="647" t="s">
        <v>20</v>
      </c>
      <c r="G32" s="647" t="s">
        <v>70</v>
      </c>
      <c r="H32" s="647"/>
      <c r="I32" s="647"/>
    </row>
    <row r="33" ht="36.95" customHeight="1" spans="1:9">
      <c r="A33" s="663" t="str">
        <f>B33</f>
        <v>24.</v>
      </c>
      <c r="B33" s="664" t="s">
        <v>78</v>
      </c>
      <c r="C33" s="661" t="s">
        <v>72</v>
      </c>
      <c r="D33" s="662"/>
      <c r="E33" s="642"/>
      <c r="F33" s="647" t="s">
        <v>73</v>
      </c>
      <c r="G33" s="647" t="s">
        <v>44</v>
      </c>
      <c r="H33" s="647" t="s">
        <v>39</v>
      </c>
      <c r="I33" s="647"/>
    </row>
    <row r="34" ht="36.95" customHeight="1" spans="1:9">
      <c r="A34" s="663" t="str">
        <f>B34</f>
        <v>25.</v>
      </c>
      <c r="B34" s="664" t="s">
        <v>80</v>
      </c>
      <c r="C34" s="661" t="s">
        <v>75</v>
      </c>
      <c r="D34" s="662"/>
      <c r="E34" s="642"/>
      <c r="F34" s="647" t="s">
        <v>73</v>
      </c>
      <c r="G34" s="647" t="s">
        <v>44</v>
      </c>
      <c r="H34" s="647" t="s">
        <v>39</v>
      </c>
      <c r="I34" s="647"/>
    </row>
    <row r="35" ht="36.95" customHeight="1" spans="1:9">
      <c r="A35" s="664"/>
      <c r="B35" s="664"/>
      <c r="C35" s="661" t="s">
        <v>76</v>
      </c>
      <c r="D35" s="662"/>
      <c r="E35" s="642"/>
      <c r="F35" s="647"/>
      <c r="G35" s="647" t="s">
        <v>51</v>
      </c>
      <c r="H35" s="647"/>
      <c r="I35" s="647"/>
    </row>
    <row r="36" ht="36.95" customHeight="1" spans="1:9">
      <c r="A36" s="660" t="s">
        <v>77</v>
      </c>
      <c r="B36" s="660"/>
      <c r="C36" s="661"/>
      <c r="D36" s="662"/>
      <c r="E36" s="642"/>
      <c r="F36" s="647"/>
      <c r="G36" s="647"/>
      <c r="H36" s="647"/>
      <c r="I36" s="647"/>
    </row>
    <row r="37" ht="36.95" customHeight="1" spans="1:9">
      <c r="A37" s="663" t="str">
        <f t="shared" ref="A37:A50" si="1">B37</f>
        <v>26.</v>
      </c>
      <c r="B37" s="664" t="s">
        <v>82</v>
      </c>
      <c r="C37" s="661" t="s">
        <v>79</v>
      </c>
      <c r="D37" s="662"/>
      <c r="E37" s="642"/>
      <c r="F37" s="647" t="s">
        <v>10</v>
      </c>
      <c r="G37" s="647" t="s">
        <v>11</v>
      </c>
      <c r="H37" s="647"/>
      <c r="I37" s="647"/>
    </row>
    <row r="38" ht="36.95" customHeight="1" spans="1:9">
      <c r="A38" s="663" t="str">
        <f t="shared" si="1"/>
        <v>27.</v>
      </c>
      <c r="B38" s="664" t="s">
        <v>84</v>
      </c>
      <c r="C38" s="661" t="s">
        <v>81</v>
      </c>
      <c r="D38" s="662"/>
      <c r="E38" s="642"/>
      <c r="F38" s="647" t="s">
        <v>10</v>
      </c>
      <c r="G38" s="647" t="s">
        <v>11</v>
      </c>
      <c r="H38" s="647"/>
      <c r="I38" s="647"/>
    </row>
    <row r="39" ht="36.95" customHeight="1" spans="1:9">
      <c r="A39" s="663" t="str">
        <f t="shared" si="1"/>
        <v>28.</v>
      </c>
      <c r="B39" s="664" t="s">
        <v>86</v>
      </c>
      <c r="C39" s="661" t="s">
        <v>83</v>
      </c>
      <c r="D39" s="662"/>
      <c r="E39" s="642"/>
      <c r="F39" s="647" t="s">
        <v>20</v>
      </c>
      <c r="G39" s="647" t="s">
        <v>70</v>
      </c>
      <c r="H39" s="647"/>
      <c r="I39" s="647"/>
    </row>
    <row r="40" ht="36.95" customHeight="1" spans="1:9">
      <c r="A40" s="663" t="str">
        <f t="shared" si="1"/>
        <v>29.</v>
      </c>
      <c r="B40" s="664" t="s">
        <v>88</v>
      </c>
      <c r="C40" s="661" t="s">
        <v>85</v>
      </c>
      <c r="D40" s="662"/>
      <c r="E40" s="642"/>
      <c r="F40" s="647" t="s">
        <v>20</v>
      </c>
      <c r="G40" s="647" t="s">
        <v>70</v>
      </c>
      <c r="H40" s="647"/>
      <c r="I40" s="647"/>
    </row>
    <row r="41" ht="36.95" customHeight="1" spans="1:9">
      <c r="A41" s="663" t="str">
        <f t="shared" si="1"/>
        <v>30.</v>
      </c>
      <c r="B41" s="664" t="s">
        <v>90</v>
      </c>
      <c r="C41" s="661" t="s">
        <v>87</v>
      </c>
      <c r="D41" s="662"/>
      <c r="E41" s="642"/>
      <c r="F41" s="647" t="s">
        <v>20</v>
      </c>
      <c r="G41" s="647" t="s">
        <v>11</v>
      </c>
      <c r="H41" s="647"/>
      <c r="I41" s="647"/>
    </row>
    <row r="42" ht="36.95" customHeight="1" spans="1:9">
      <c r="A42" s="663" t="str">
        <f t="shared" si="1"/>
        <v>31.</v>
      </c>
      <c r="B42" s="664" t="s">
        <v>92</v>
      </c>
      <c r="C42" s="661" t="s">
        <v>89</v>
      </c>
      <c r="D42" s="662"/>
      <c r="E42" s="642"/>
      <c r="F42" s="647" t="s">
        <v>20</v>
      </c>
      <c r="G42" s="647" t="s">
        <v>11</v>
      </c>
      <c r="H42" s="647"/>
      <c r="I42" s="647"/>
    </row>
    <row r="43" ht="36.95" customHeight="1" spans="1:9">
      <c r="A43" s="663" t="str">
        <f t="shared" si="1"/>
        <v>32.</v>
      </c>
      <c r="B43" s="664" t="s">
        <v>94</v>
      </c>
      <c r="C43" s="661" t="s">
        <v>91</v>
      </c>
      <c r="D43" s="662"/>
      <c r="E43" s="642"/>
      <c r="F43" s="647" t="s">
        <v>20</v>
      </c>
      <c r="G43" s="647" t="s">
        <v>70</v>
      </c>
      <c r="H43" s="647"/>
      <c r="I43" s="647"/>
    </row>
    <row r="44" ht="36.95" customHeight="1" spans="1:9">
      <c r="A44" s="663" t="str">
        <f t="shared" si="1"/>
        <v>33.</v>
      </c>
      <c r="B44" s="664" t="s">
        <v>96</v>
      </c>
      <c r="C44" s="661" t="s">
        <v>93</v>
      </c>
      <c r="D44" s="662"/>
      <c r="E44" s="642"/>
      <c r="F44" s="647" t="s">
        <v>20</v>
      </c>
      <c r="G44" s="647" t="s">
        <v>70</v>
      </c>
      <c r="H44" s="647"/>
      <c r="I44" s="647"/>
    </row>
    <row r="45" ht="36.95" customHeight="1" spans="1:9">
      <c r="A45" s="663" t="str">
        <f t="shared" si="1"/>
        <v>34.</v>
      </c>
      <c r="B45" s="664" t="s">
        <v>98</v>
      </c>
      <c r="C45" s="661" t="s">
        <v>95</v>
      </c>
      <c r="D45" s="662"/>
      <c r="E45" s="642"/>
      <c r="F45" s="647" t="s">
        <v>20</v>
      </c>
      <c r="G45" s="647" t="s">
        <v>70</v>
      </c>
      <c r="H45" s="647"/>
      <c r="I45" s="647"/>
    </row>
    <row r="46" ht="36.95" customHeight="1" spans="1:9">
      <c r="A46" s="663" t="str">
        <f t="shared" si="1"/>
        <v>35.</v>
      </c>
      <c r="B46" s="664" t="s">
        <v>100</v>
      </c>
      <c r="C46" s="661" t="s">
        <v>97</v>
      </c>
      <c r="D46" s="662"/>
      <c r="E46" s="642"/>
      <c r="F46" s="647" t="s">
        <v>20</v>
      </c>
      <c r="G46" s="647" t="s">
        <v>70</v>
      </c>
      <c r="H46" s="647"/>
      <c r="I46" s="647"/>
    </row>
    <row r="47" ht="36.95" customHeight="1" spans="1:9">
      <c r="A47" s="663" t="str">
        <f t="shared" si="1"/>
        <v>36.</v>
      </c>
      <c r="B47" s="664" t="s">
        <v>102</v>
      </c>
      <c r="C47" s="661" t="s">
        <v>99</v>
      </c>
      <c r="D47" s="662"/>
      <c r="E47" s="642"/>
      <c r="F47" s="647" t="s">
        <v>20</v>
      </c>
      <c r="G47" s="647" t="s">
        <v>70</v>
      </c>
      <c r="H47" s="647"/>
      <c r="I47" s="647"/>
    </row>
    <row r="48" ht="36.95" customHeight="1" spans="1:9">
      <c r="A48" s="663" t="str">
        <f t="shared" si="1"/>
        <v>37.</v>
      </c>
      <c r="B48" s="664" t="s">
        <v>106</v>
      </c>
      <c r="C48" s="661" t="s">
        <v>101</v>
      </c>
      <c r="D48" s="662"/>
      <c r="E48" s="642"/>
      <c r="F48" s="647" t="s">
        <v>20</v>
      </c>
      <c r="G48" s="647" t="s">
        <v>70</v>
      </c>
      <c r="H48" s="647"/>
      <c r="I48" s="647"/>
    </row>
    <row r="49" ht="36.95" customHeight="1" spans="1:9">
      <c r="A49" s="663" t="str">
        <f t="shared" si="1"/>
        <v>38.</v>
      </c>
      <c r="B49" s="664" t="s">
        <v>108</v>
      </c>
      <c r="C49" s="661" t="s">
        <v>207</v>
      </c>
      <c r="D49" s="662" t="s">
        <v>199</v>
      </c>
      <c r="E49" s="644" t="s">
        <v>208</v>
      </c>
      <c r="F49" s="647"/>
      <c r="G49" s="647"/>
      <c r="H49" s="647"/>
      <c r="I49" s="647"/>
    </row>
    <row r="50" ht="36.95" customHeight="1" spans="1:9">
      <c r="A50" s="663" t="str">
        <f t="shared" si="1"/>
        <v>39.</v>
      </c>
      <c r="B50" s="664" t="s">
        <v>110</v>
      </c>
      <c r="C50" s="678" t="s">
        <v>103</v>
      </c>
      <c r="D50" s="675" t="s">
        <v>212</v>
      </c>
      <c r="E50" s="655" t="s">
        <v>237</v>
      </c>
      <c r="F50" s="647" t="s">
        <v>10</v>
      </c>
      <c r="G50" s="647" t="s">
        <v>70</v>
      </c>
      <c r="H50" s="647"/>
      <c r="I50" s="647"/>
    </row>
    <row r="51" ht="36.95" customHeight="1" spans="1:9">
      <c r="A51" s="660" t="s">
        <v>104</v>
      </c>
      <c r="B51" s="660"/>
      <c r="C51" s="661"/>
      <c r="D51" s="662"/>
      <c r="E51" s="642"/>
      <c r="F51" s="647"/>
      <c r="G51" s="647" t="s">
        <v>105</v>
      </c>
      <c r="H51" s="647"/>
      <c r="I51" s="647"/>
    </row>
    <row r="52" ht="36.95" customHeight="1" spans="1:9">
      <c r="A52" s="663" t="str">
        <f t="shared" ref="A52:A65" si="2">B52</f>
        <v>40.</v>
      </c>
      <c r="B52" s="664" t="s">
        <v>112</v>
      </c>
      <c r="C52" s="661" t="s">
        <v>107</v>
      </c>
      <c r="D52" s="662"/>
      <c r="E52" s="642"/>
      <c r="F52" s="647" t="s">
        <v>20</v>
      </c>
      <c r="G52" s="647" t="s">
        <v>105</v>
      </c>
      <c r="H52" s="647"/>
      <c r="I52" s="647"/>
    </row>
    <row r="53" ht="36.95" customHeight="1" spans="1:9">
      <c r="A53" s="663" t="str">
        <f t="shared" si="2"/>
        <v>41.</v>
      </c>
      <c r="B53" s="664" t="s">
        <v>114</v>
      </c>
      <c r="C53" s="661" t="s">
        <v>109</v>
      </c>
      <c r="D53" s="662"/>
      <c r="E53" s="642"/>
      <c r="F53" s="647" t="s">
        <v>20</v>
      </c>
      <c r="G53" s="647" t="s">
        <v>105</v>
      </c>
      <c r="H53" s="647"/>
      <c r="I53" s="647"/>
    </row>
    <row r="54" ht="36.95" customHeight="1" spans="1:9">
      <c r="A54" s="663" t="str">
        <f t="shared" si="2"/>
        <v>42.</v>
      </c>
      <c r="B54" s="664" t="s">
        <v>116</v>
      </c>
      <c r="C54" s="661" t="s">
        <v>111</v>
      </c>
      <c r="D54" s="662"/>
      <c r="E54" s="642"/>
      <c r="F54" s="647" t="s">
        <v>20</v>
      </c>
      <c r="G54" s="647" t="s">
        <v>105</v>
      </c>
      <c r="H54" s="647"/>
      <c r="I54" s="647"/>
    </row>
    <row r="55" ht="36.95" customHeight="1" spans="1:9">
      <c r="A55" s="663" t="str">
        <f t="shared" si="2"/>
        <v>43.</v>
      </c>
      <c r="B55" s="664" t="s">
        <v>118</v>
      </c>
      <c r="C55" s="661" t="s">
        <v>113</v>
      </c>
      <c r="D55" s="662"/>
      <c r="E55" s="642"/>
      <c r="F55" s="647" t="s">
        <v>20</v>
      </c>
      <c r="G55" s="647" t="s">
        <v>105</v>
      </c>
      <c r="H55" s="647"/>
      <c r="I55" s="647"/>
    </row>
    <row r="56" ht="36.95" customHeight="1" spans="1:9">
      <c r="A56" s="663" t="str">
        <f t="shared" si="2"/>
        <v>44.</v>
      </c>
      <c r="B56" s="664" t="s">
        <v>120</v>
      </c>
      <c r="C56" s="661" t="s">
        <v>115</v>
      </c>
      <c r="D56" s="662"/>
      <c r="E56" s="642"/>
      <c r="F56" s="647" t="s">
        <v>20</v>
      </c>
      <c r="G56" s="647" t="s">
        <v>105</v>
      </c>
      <c r="H56" s="647"/>
      <c r="I56" s="647"/>
    </row>
    <row r="57" ht="36.95" customHeight="1" spans="1:9">
      <c r="A57" s="663" t="str">
        <f t="shared" si="2"/>
        <v>45.</v>
      </c>
      <c r="B57" s="664" t="s">
        <v>122</v>
      </c>
      <c r="C57" s="661" t="s">
        <v>117</v>
      </c>
      <c r="D57" s="662"/>
      <c r="E57" s="642"/>
      <c r="F57" s="647" t="s">
        <v>20</v>
      </c>
      <c r="G57" s="647" t="s">
        <v>105</v>
      </c>
      <c r="H57" s="647"/>
      <c r="I57" s="647"/>
    </row>
    <row r="58" ht="36.95" customHeight="1" spans="1:9">
      <c r="A58" s="663" t="str">
        <f t="shared" si="2"/>
        <v>46.</v>
      </c>
      <c r="B58" s="664" t="s">
        <v>124</v>
      </c>
      <c r="C58" s="661" t="s">
        <v>119</v>
      </c>
      <c r="D58" s="662"/>
      <c r="E58" s="642"/>
      <c r="F58" s="647" t="s">
        <v>20</v>
      </c>
      <c r="G58" s="647" t="s">
        <v>105</v>
      </c>
      <c r="H58" s="647"/>
      <c r="I58" s="647"/>
    </row>
    <row r="59" ht="36.95" customHeight="1" spans="1:9">
      <c r="A59" s="663" t="str">
        <f t="shared" si="2"/>
        <v>47.</v>
      </c>
      <c r="B59" s="664" t="s">
        <v>126</v>
      </c>
      <c r="C59" s="661" t="s">
        <v>121</v>
      </c>
      <c r="D59" s="662"/>
      <c r="E59" s="642"/>
      <c r="F59" s="647" t="s">
        <v>20</v>
      </c>
      <c r="G59" s="647" t="s">
        <v>105</v>
      </c>
      <c r="H59" s="647"/>
      <c r="I59" s="647"/>
    </row>
    <row r="60" ht="36.95" customHeight="1" spans="1:9">
      <c r="A60" s="663" t="str">
        <f t="shared" si="2"/>
        <v>48.</v>
      </c>
      <c r="B60" s="664" t="s">
        <v>128</v>
      </c>
      <c r="C60" s="661" t="s">
        <v>123</v>
      </c>
      <c r="D60" s="662"/>
      <c r="E60" s="642"/>
      <c r="F60" s="647" t="s">
        <v>20</v>
      </c>
      <c r="G60" s="647" t="s">
        <v>105</v>
      </c>
      <c r="H60" s="647"/>
      <c r="I60" s="647"/>
    </row>
    <row r="61" ht="36.95" customHeight="1" spans="1:9">
      <c r="A61" s="663" t="str">
        <f t="shared" si="2"/>
        <v>49.</v>
      </c>
      <c r="B61" s="664" t="s">
        <v>130</v>
      </c>
      <c r="C61" s="661" t="s">
        <v>125</v>
      </c>
      <c r="D61" s="662"/>
      <c r="E61" s="642"/>
      <c r="F61" s="647" t="s">
        <v>20</v>
      </c>
      <c r="G61" s="647" t="s">
        <v>105</v>
      </c>
      <c r="H61" s="647"/>
      <c r="I61" s="647"/>
    </row>
    <row r="62" ht="36.95" customHeight="1" spans="1:9">
      <c r="A62" s="663" t="str">
        <f t="shared" si="2"/>
        <v>50.</v>
      </c>
      <c r="B62" s="664" t="s">
        <v>132</v>
      </c>
      <c r="C62" s="661" t="s">
        <v>127</v>
      </c>
      <c r="D62" s="662"/>
      <c r="E62" s="642"/>
      <c r="F62" s="647" t="s">
        <v>20</v>
      </c>
      <c r="G62" s="647" t="s">
        <v>105</v>
      </c>
      <c r="H62" s="647"/>
      <c r="I62" s="647"/>
    </row>
    <row r="63" ht="36.95" customHeight="1" spans="1:9">
      <c r="A63" s="663" t="str">
        <f t="shared" si="2"/>
        <v>51.</v>
      </c>
      <c r="B63" s="664" t="s">
        <v>136</v>
      </c>
      <c r="C63" s="661" t="s">
        <v>129</v>
      </c>
      <c r="D63" s="662"/>
      <c r="E63" s="642"/>
      <c r="F63" s="647" t="s">
        <v>20</v>
      </c>
      <c r="G63" s="647" t="s">
        <v>105</v>
      </c>
      <c r="H63" s="647"/>
      <c r="I63" s="647"/>
    </row>
    <row r="64" ht="36.95" customHeight="1" spans="1:9">
      <c r="A64" s="663" t="str">
        <f t="shared" si="2"/>
        <v>52.</v>
      </c>
      <c r="B64" s="664" t="s">
        <v>138</v>
      </c>
      <c r="C64" s="661" t="s">
        <v>131</v>
      </c>
      <c r="D64" s="662"/>
      <c r="E64" s="642"/>
      <c r="F64" s="647" t="s">
        <v>20</v>
      </c>
      <c r="G64" s="647" t="s">
        <v>105</v>
      </c>
      <c r="H64" s="647"/>
      <c r="I64" s="647"/>
    </row>
    <row r="65" ht="36.95" customHeight="1" spans="1:9">
      <c r="A65" s="663" t="str">
        <f t="shared" si="2"/>
        <v>53.</v>
      </c>
      <c r="B65" s="664" t="s">
        <v>140</v>
      </c>
      <c r="C65" s="661" t="s">
        <v>133</v>
      </c>
      <c r="D65" s="662"/>
      <c r="E65" s="642"/>
      <c r="F65" s="647" t="s">
        <v>20</v>
      </c>
      <c r="G65" s="647" t="s">
        <v>105</v>
      </c>
      <c r="H65" s="647"/>
      <c r="I65" s="647"/>
    </row>
    <row r="66" ht="36.95" customHeight="1" spans="1:9">
      <c r="A66" s="660" t="s">
        <v>134</v>
      </c>
      <c r="B66" s="660"/>
      <c r="C66" s="661"/>
      <c r="D66" s="662"/>
      <c r="E66" s="642"/>
      <c r="F66" s="647"/>
      <c r="G66" s="647" t="s">
        <v>135</v>
      </c>
      <c r="H66" s="647"/>
      <c r="I66" s="647"/>
    </row>
    <row r="67" ht="36.95" customHeight="1" spans="1:9">
      <c r="A67" s="663" t="str">
        <f t="shared" ref="A67:A82" si="3">B67</f>
        <v>54.</v>
      </c>
      <c r="B67" s="664" t="s">
        <v>142</v>
      </c>
      <c r="C67" s="661" t="s">
        <v>238</v>
      </c>
      <c r="D67" s="662"/>
      <c r="E67" s="642"/>
      <c r="F67" s="647" t="s">
        <v>20</v>
      </c>
      <c r="G67" s="647" t="s">
        <v>135</v>
      </c>
      <c r="H67" s="647"/>
      <c r="I67" s="647"/>
    </row>
    <row r="68" ht="36.95" customHeight="1" spans="1:9">
      <c r="A68" s="663" t="str">
        <f t="shared" si="3"/>
        <v>55.</v>
      </c>
      <c r="B68" s="664" t="s">
        <v>144</v>
      </c>
      <c r="C68" s="661" t="s">
        <v>239</v>
      </c>
      <c r="D68" s="662"/>
      <c r="E68" s="642"/>
      <c r="F68" s="647" t="s">
        <v>20</v>
      </c>
      <c r="G68" s="647" t="s">
        <v>135</v>
      </c>
      <c r="H68" s="647"/>
      <c r="I68" s="647"/>
    </row>
    <row r="69" ht="36.95" customHeight="1" spans="1:9">
      <c r="A69" s="663" t="str">
        <f t="shared" si="3"/>
        <v>56.</v>
      </c>
      <c r="B69" s="664" t="s">
        <v>146</v>
      </c>
      <c r="C69" s="661" t="s">
        <v>240</v>
      </c>
      <c r="D69" s="662"/>
      <c r="E69" s="642"/>
      <c r="F69" s="647" t="s">
        <v>20</v>
      </c>
      <c r="G69" s="647" t="s">
        <v>135</v>
      </c>
      <c r="H69" s="647"/>
      <c r="I69" s="647"/>
    </row>
    <row r="70" ht="36.95" customHeight="1" spans="1:9">
      <c r="A70" s="663" t="str">
        <f t="shared" si="3"/>
        <v>57.</v>
      </c>
      <c r="B70" s="664" t="s">
        <v>148</v>
      </c>
      <c r="C70" s="661" t="s">
        <v>241</v>
      </c>
      <c r="D70" s="662"/>
      <c r="E70" s="642"/>
      <c r="F70" s="647" t="s">
        <v>20</v>
      </c>
      <c r="G70" s="647" t="s">
        <v>135</v>
      </c>
      <c r="H70" s="647"/>
      <c r="I70" s="647"/>
    </row>
    <row r="71" ht="36.95" customHeight="1" spans="1:9">
      <c r="A71" s="663" t="str">
        <f t="shared" si="3"/>
        <v>58.</v>
      </c>
      <c r="B71" s="664" t="s">
        <v>150</v>
      </c>
      <c r="C71" s="661" t="s">
        <v>242</v>
      </c>
      <c r="D71" s="662"/>
      <c r="E71" s="642"/>
      <c r="F71" s="647" t="s">
        <v>20</v>
      </c>
      <c r="G71" s="647" t="s">
        <v>135</v>
      </c>
      <c r="H71" s="647"/>
      <c r="I71" s="647"/>
    </row>
    <row r="72" ht="36.95" customHeight="1" spans="1:9">
      <c r="A72" s="663" t="str">
        <f t="shared" si="3"/>
        <v>59.</v>
      </c>
      <c r="B72" s="664" t="s">
        <v>152</v>
      </c>
      <c r="C72" s="661" t="s">
        <v>243</v>
      </c>
      <c r="D72" s="662"/>
      <c r="E72" s="642"/>
      <c r="F72" s="647" t="s">
        <v>20</v>
      </c>
      <c r="G72" s="647" t="s">
        <v>135</v>
      </c>
      <c r="H72" s="647"/>
      <c r="I72" s="647"/>
    </row>
    <row r="73" ht="36.95" customHeight="1" spans="1:9">
      <c r="A73" s="663" t="str">
        <f t="shared" si="3"/>
        <v>60.</v>
      </c>
      <c r="B73" s="664" t="s">
        <v>154</v>
      </c>
      <c r="C73" s="661" t="s">
        <v>244</v>
      </c>
      <c r="D73" s="662"/>
      <c r="E73" s="642"/>
      <c r="F73" s="647" t="s">
        <v>20</v>
      </c>
      <c r="G73" s="647" t="s">
        <v>135</v>
      </c>
      <c r="H73" s="647"/>
      <c r="I73" s="647"/>
    </row>
    <row r="74" ht="36.95" customHeight="1" spans="1:9">
      <c r="A74" s="663" t="str">
        <f t="shared" si="3"/>
        <v>61.</v>
      </c>
      <c r="B74" s="664" t="s">
        <v>156</v>
      </c>
      <c r="C74" s="661" t="s">
        <v>245</v>
      </c>
      <c r="D74" s="662"/>
      <c r="E74" s="642"/>
      <c r="F74" s="647" t="s">
        <v>20</v>
      </c>
      <c r="G74" s="647" t="s">
        <v>135</v>
      </c>
      <c r="H74" s="647"/>
      <c r="I74" s="647"/>
    </row>
    <row r="75" ht="36.95" customHeight="1" spans="1:9">
      <c r="A75" s="663" t="str">
        <f t="shared" si="3"/>
        <v>62.</v>
      </c>
      <c r="B75" s="664" t="s">
        <v>158</v>
      </c>
      <c r="C75" s="661" t="s">
        <v>246</v>
      </c>
      <c r="D75" s="662"/>
      <c r="E75" s="642"/>
      <c r="F75" s="647" t="s">
        <v>20</v>
      </c>
      <c r="G75" s="647" t="s">
        <v>135</v>
      </c>
      <c r="H75" s="647"/>
      <c r="I75" s="647"/>
    </row>
    <row r="76" ht="36.95" customHeight="1" spans="1:9">
      <c r="A76" s="663" t="str">
        <f t="shared" si="3"/>
        <v>63.</v>
      </c>
      <c r="B76" s="664" t="s">
        <v>160</v>
      </c>
      <c r="C76" s="661" t="s">
        <v>247</v>
      </c>
      <c r="D76" s="662"/>
      <c r="E76" s="642"/>
      <c r="F76" s="647" t="s">
        <v>20</v>
      </c>
      <c r="G76" s="647" t="s">
        <v>135</v>
      </c>
      <c r="H76" s="647"/>
      <c r="I76" s="647"/>
    </row>
    <row r="77" ht="36.95" customHeight="1" spans="1:9">
      <c r="A77" s="663" t="str">
        <f t="shared" si="3"/>
        <v>64.</v>
      </c>
      <c r="B77" s="664" t="s">
        <v>162</v>
      </c>
      <c r="C77" s="661" t="s">
        <v>248</v>
      </c>
      <c r="D77" s="662"/>
      <c r="E77" s="642"/>
      <c r="F77" s="647" t="s">
        <v>20</v>
      </c>
      <c r="G77" s="647" t="s">
        <v>135</v>
      </c>
      <c r="H77" s="647"/>
      <c r="I77" s="647"/>
    </row>
    <row r="78" ht="36.95" customHeight="1" spans="1:9">
      <c r="A78" s="663" t="str">
        <f t="shared" si="3"/>
        <v>65.</v>
      </c>
      <c r="B78" s="664" t="s">
        <v>164</v>
      </c>
      <c r="C78" s="661" t="s">
        <v>249</v>
      </c>
      <c r="D78" s="662"/>
      <c r="E78" s="642"/>
      <c r="F78" s="647" t="s">
        <v>20</v>
      </c>
      <c r="G78" s="647" t="s">
        <v>135</v>
      </c>
      <c r="H78" s="647"/>
      <c r="I78" s="647"/>
    </row>
    <row r="79" ht="36.95" customHeight="1" spans="1:9">
      <c r="A79" s="663" t="str">
        <f t="shared" si="3"/>
        <v>66.</v>
      </c>
      <c r="B79" s="664" t="s">
        <v>166</v>
      </c>
      <c r="C79" s="661" t="s">
        <v>161</v>
      </c>
      <c r="D79" s="662"/>
      <c r="E79" s="642"/>
      <c r="F79" s="647" t="s">
        <v>20</v>
      </c>
      <c r="G79" s="647" t="s">
        <v>135</v>
      </c>
      <c r="H79" s="647"/>
      <c r="I79" s="647"/>
    </row>
    <row r="80" ht="36.95" customHeight="1" spans="1:9">
      <c r="A80" s="663" t="str">
        <f t="shared" si="3"/>
        <v>67.</v>
      </c>
      <c r="B80" s="664" t="s">
        <v>250</v>
      </c>
      <c r="C80" s="661" t="s">
        <v>163</v>
      </c>
      <c r="D80" s="662"/>
      <c r="E80" s="642"/>
      <c r="F80" s="647" t="s">
        <v>20</v>
      </c>
      <c r="G80" s="647" t="s">
        <v>135</v>
      </c>
      <c r="H80" s="647"/>
      <c r="I80" s="647"/>
    </row>
    <row r="81" ht="36.95" customHeight="1" spans="1:9">
      <c r="A81" s="663" t="str">
        <f t="shared" si="3"/>
        <v>68.</v>
      </c>
      <c r="B81" s="664" t="s">
        <v>169</v>
      </c>
      <c r="C81" s="661" t="s">
        <v>165</v>
      </c>
      <c r="D81" s="662"/>
      <c r="E81" s="642"/>
      <c r="F81" s="647" t="s">
        <v>20</v>
      </c>
      <c r="G81" s="647" t="s">
        <v>135</v>
      </c>
      <c r="H81" s="647"/>
      <c r="I81" s="647"/>
    </row>
    <row r="82" ht="36.95" customHeight="1" spans="1:9">
      <c r="A82" s="663" t="str">
        <f t="shared" si="3"/>
        <v>69.</v>
      </c>
      <c r="B82" s="664" t="s">
        <v>172</v>
      </c>
      <c r="C82" s="661" t="s">
        <v>167</v>
      </c>
      <c r="D82" s="662"/>
      <c r="E82" s="642"/>
      <c r="F82" s="647" t="s">
        <v>20</v>
      </c>
      <c r="G82" s="647" t="s">
        <v>135</v>
      </c>
      <c r="H82" s="647"/>
      <c r="I82" s="647"/>
    </row>
    <row r="83" ht="36.95" customHeight="1" spans="1:9">
      <c r="A83" s="660" t="s">
        <v>168</v>
      </c>
      <c r="B83" s="660"/>
      <c r="C83" s="661"/>
      <c r="D83" s="662"/>
      <c r="E83" s="642"/>
      <c r="F83" s="647" t="s">
        <v>20</v>
      </c>
      <c r="G83" s="647"/>
      <c r="H83" s="647"/>
      <c r="I83" s="647"/>
    </row>
    <row r="84" ht="36.95" customHeight="1" spans="1:10">
      <c r="A84" s="663" t="str">
        <f t="shared" ref="A84:A92" si="4">B84</f>
        <v>70.</v>
      </c>
      <c r="B84" s="664" t="s">
        <v>174</v>
      </c>
      <c r="C84" s="661" t="s">
        <v>211</v>
      </c>
      <c r="D84" s="662" t="s">
        <v>212</v>
      </c>
      <c r="E84" s="642"/>
      <c r="F84" s="647" t="s">
        <v>20</v>
      </c>
      <c r="G84" s="647" t="s">
        <v>171</v>
      </c>
      <c r="H84" s="647"/>
      <c r="I84" s="647"/>
      <c r="J84" s="634" t="s">
        <v>213</v>
      </c>
    </row>
    <row r="85" ht="36.95" customHeight="1" spans="1:10">
      <c r="A85" s="663" t="str">
        <f t="shared" si="4"/>
        <v>71.</v>
      </c>
      <c r="B85" s="664" t="s">
        <v>176</v>
      </c>
      <c r="C85" s="661" t="s">
        <v>214</v>
      </c>
      <c r="D85" s="662" t="s">
        <v>212</v>
      </c>
      <c r="E85" s="642"/>
      <c r="F85" s="647" t="s">
        <v>20</v>
      </c>
      <c r="G85" s="647" t="s">
        <v>171</v>
      </c>
      <c r="H85" s="647"/>
      <c r="I85" s="647"/>
      <c r="J85" s="634" t="s">
        <v>215</v>
      </c>
    </row>
    <row r="86" ht="36.95" customHeight="1" spans="1:10">
      <c r="A86" s="663" t="str">
        <f t="shared" si="4"/>
        <v>72.</v>
      </c>
      <c r="B86" s="664" t="s">
        <v>179</v>
      </c>
      <c r="C86" s="661" t="s">
        <v>251</v>
      </c>
      <c r="D86" s="662" t="s">
        <v>212</v>
      </c>
      <c r="E86" s="642"/>
      <c r="F86" s="647" t="s">
        <v>20</v>
      </c>
      <c r="G86" s="647" t="s">
        <v>171</v>
      </c>
      <c r="H86" s="647"/>
      <c r="I86" s="647"/>
      <c r="J86" s="634" t="s">
        <v>217</v>
      </c>
    </row>
    <row r="87" ht="36.95" customHeight="1" spans="1:10">
      <c r="A87" s="663" t="str">
        <f t="shared" si="4"/>
        <v>73.</v>
      </c>
      <c r="B87" s="664" t="s">
        <v>182</v>
      </c>
      <c r="C87" s="661" t="s">
        <v>252</v>
      </c>
      <c r="D87" s="662" t="s">
        <v>212</v>
      </c>
      <c r="E87" s="642"/>
      <c r="F87" s="647" t="s">
        <v>20</v>
      </c>
      <c r="G87" s="647" t="s">
        <v>171</v>
      </c>
      <c r="H87" s="647"/>
      <c r="I87" s="647"/>
      <c r="J87" s="634" t="s">
        <v>219</v>
      </c>
    </row>
    <row r="88" ht="36.95" customHeight="1" spans="1:9">
      <c r="A88" s="663" t="str">
        <f t="shared" si="4"/>
        <v>74.</v>
      </c>
      <c r="B88" s="664" t="s">
        <v>184</v>
      </c>
      <c r="C88" s="661" t="s">
        <v>220</v>
      </c>
      <c r="D88" s="662" t="s">
        <v>199</v>
      </c>
      <c r="E88" s="642"/>
      <c r="F88" s="647" t="s">
        <v>20</v>
      </c>
      <c r="G88" s="647" t="s">
        <v>171</v>
      </c>
      <c r="H88" s="647"/>
      <c r="I88" s="647"/>
    </row>
    <row r="89" ht="36.95" customHeight="1" spans="1:9">
      <c r="A89" s="663" t="str">
        <f t="shared" si="4"/>
        <v>75.</v>
      </c>
      <c r="B89" s="664" t="s">
        <v>186</v>
      </c>
      <c r="C89" s="661" t="s">
        <v>221</v>
      </c>
      <c r="D89" s="662" t="s">
        <v>199</v>
      </c>
      <c r="E89" s="642"/>
      <c r="F89" s="647" t="s">
        <v>20</v>
      </c>
      <c r="G89" s="647" t="s">
        <v>171</v>
      </c>
      <c r="H89" s="647"/>
      <c r="I89" s="647"/>
    </row>
    <row r="90" ht="36.95" customHeight="1" spans="1:9">
      <c r="A90" s="663" t="str">
        <f t="shared" si="4"/>
        <v>76.</v>
      </c>
      <c r="B90" s="664" t="s">
        <v>188</v>
      </c>
      <c r="C90" s="661" t="s">
        <v>253</v>
      </c>
      <c r="D90" s="662" t="s">
        <v>199</v>
      </c>
      <c r="E90" s="642"/>
      <c r="F90" s="647"/>
      <c r="G90" s="647"/>
      <c r="H90" s="647"/>
      <c r="I90" s="647"/>
    </row>
    <row r="91" ht="36.95" customHeight="1" spans="1:10">
      <c r="A91" s="679" t="str">
        <f t="shared" si="4"/>
        <v>77.</v>
      </c>
      <c r="B91" s="680" t="s">
        <v>190</v>
      </c>
      <c r="C91" s="681" t="s">
        <v>254</v>
      </c>
      <c r="D91" s="662" t="s">
        <v>199</v>
      </c>
      <c r="E91" s="682"/>
      <c r="F91" s="683"/>
      <c r="G91" s="683"/>
      <c r="H91" s="683"/>
      <c r="I91" s="683"/>
      <c r="J91" s="686" t="s">
        <v>255</v>
      </c>
    </row>
    <row r="92" ht="36.95" customHeight="1" spans="1:9">
      <c r="A92" s="679" t="str">
        <f t="shared" si="4"/>
        <v>78.</v>
      </c>
      <c r="B92" s="664" t="s">
        <v>256</v>
      </c>
      <c r="C92" s="681" t="s">
        <v>222</v>
      </c>
      <c r="D92" s="662" t="s">
        <v>199</v>
      </c>
      <c r="E92" s="642"/>
      <c r="F92" s="647" t="s">
        <v>20</v>
      </c>
      <c r="G92" s="647" t="s">
        <v>171</v>
      </c>
      <c r="H92" s="647"/>
      <c r="I92" s="647"/>
    </row>
    <row r="93" ht="36.95" customHeight="1" spans="1:10">
      <c r="A93" s="684" t="s">
        <v>178</v>
      </c>
      <c r="B93" s="660"/>
      <c r="C93" s="681"/>
      <c r="D93" s="662"/>
      <c r="E93" s="642"/>
      <c r="F93" s="647"/>
      <c r="G93" s="647"/>
      <c r="H93" s="647"/>
      <c r="I93" s="647"/>
      <c r="J93" s="634" t="s">
        <v>223</v>
      </c>
    </row>
    <row r="94" ht="36.95" customHeight="1" spans="1:10">
      <c r="A94" s="679" t="str">
        <f t="shared" ref="A94:A100" si="5">B94</f>
        <v>79.</v>
      </c>
      <c r="B94" s="664" t="s">
        <v>257</v>
      </c>
      <c r="C94" s="685" t="s">
        <v>258</v>
      </c>
      <c r="D94" s="677"/>
      <c r="E94" s="644"/>
      <c r="F94" s="647" t="s">
        <v>20</v>
      </c>
      <c r="G94" s="647" t="s">
        <v>181</v>
      </c>
      <c r="H94" s="647"/>
      <c r="I94" s="647"/>
      <c r="J94" s="634" t="s">
        <v>224</v>
      </c>
    </row>
    <row r="95" ht="36.95" customHeight="1" spans="1:9">
      <c r="A95" s="679" t="str">
        <f t="shared" si="5"/>
        <v>80.</v>
      </c>
      <c r="B95" s="664" t="s">
        <v>259</v>
      </c>
      <c r="C95" s="685" t="s">
        <v>260</v>
      </c>
      <c r="D95" s="677" t="s">
        <v>199</v>
      </c>
      <c r="E95" s="644" t="s">
        <v>261</v>
      </c>
      <c r="F95" s="647" t="s">
        <v>20</v>
      </c>
      <c r="G95" s="647" t="s">
        <v>181</v>
      </c>
      <c r="H95" s="647"/>
      <c r="I95" s="647"/>
    </row>
    <row r="96" ht="36.95" customHeight="1" spans="1:10">
      <c r="A96" s="679" t="str">
        <f t="shared" si="5"/>
        <v>81.</v>
      </c>
      <c r="B96" s="664" t="s">
        <v>262</v>
      </c>
      <c r="C96" s="685" t="s">
        <v>183</v>
      </c>
      <c r="D96" s="677"/>
      <c r="E96" s="644"/>
      <c r="F96" s="647"/>
      <c r="G96" s="647" t="s">
        <v>181</v>
      </c>
      <c r="H96" s="647"/>
      <c r="I96" s="647"/>
      <c r="J96" s="634" t="s">
        <v>225</v>
      </c>
    </row>
    <row r="97" ht="36.95" customHeight="1" spans="1:9">
      <c r="A97" s="679" t="str">
        <f t="shared" si="5"/>
        <v>82.</v>
      </c>
      <c r="B97" s="664" t="s">
        <v>263</v>
      </c>
      <c r="C97" s="681" t="s">
        <v>185</v>
      </c>
      <c r="D97" s="662"/>
      <c r="E97" s="642"/>
      <c r="F97" s="647" t="s">
        <v>20</v>
      </c>
      <c r="G97" s="647" t="s">
        <v>38</v>
      </c>
      <c r="H97" s="647"/>
      <c r="I97" s="647"/>
    </row>
    <row r="98" ht="36.95" customHeight="1" spans="1:9">
      <c r="A98" s="679" t="str">
        <f t="shared" si="5"/>
        <v>83.</v>
      </c>
      <c r="B98" s="664" t="s">
        <v>264</v>
      </c>
      <c r="C98" s="681" t="s">
        <v>187</v>
      </c>
      <c r="D98" s="662"/>
      <c r="E98" s="642"/>
      <c r="F98" s="647" t="s">
        <v>20</v>
      </c>
      <c r="G98" s="647" t="s">
        <v>38</v>
      </c>
      <c r="H98" s="647"/>
      <c r="I98" s="647"/>
    </row>
    <row r="99" ht="36.95" customHeight="1" spans="1:9">
      <c r="A99" s="679" t="str">
        <f t="shared" si="5"/>
        <v>84.</v>
      </c>
      <c r="B99" s="664" t="s">
        <v>265</v>
      </c>
      <c r="C99" s="681" t="s">
        <v>189</v>
      </c>
      <c r="D99" s="662"/>
      <c r="E99" s="642"/>
      <c r="F99" s="647" t="s">
        <v>20</v>
      </c>
      <c r="G99" s="647" t="s">
        <v>24</v>
      </c>
      <c r="H99" s="647"/>
      <c r="I99" s="647"/>
    </row>
    <row r="100" ht="36.95" customHeight="1" spans="1:9">
      <c r="A100" s="679" t="str">
        <f t="shared" si="5"/>
        <v>85.</v>
      </c>
      <c r="B100" s="664" t="s">
        <v>266</v>
      </c>
      <c r="C100" s="681" t="s">
        <v>191</v>
      </c>
      <c r="D100" s="662"/>
      <c r="E100" s="642"/>
      <c r="F100" s="647" t="s">
        <v>20</v>
      </c>
      <c r="G100" s="647" t="s">
        <v>171</v>
      </c>
      <c r="H100" s="647"/>
      <c r="I100" s="647"/>
    </row>
    <row r="101" ht="36.95" customHeight="1" spans="1:9">
      <c r="A101" s="660" t="s">
        <v>267</v>
      </c>
      <c r="B101" s="660"/>
      <c r="C101" s="661"/>
      <c r="D101" s="662"/>
      <c r="E101" s="642"/>
      <c r="F101" s="647"/>
      <c r="G101" s="647"/>
      <c r="H101" s="647"/>
      <c r="I101" s="647"/>
    </row>
    <row r="102" ht="36.95" customHeight="1" spans="1:9">
      <c r="A102" s="664"/>
      <c r="B102" s="664"/>
      <c r="C102" s="676" t="s">
        <v>268</v>
      </c>
      <c r="D102" s="677"/>
      <c r="E102" s="644"/>
      <c r="F102" s="647"/>
      <c r="G102" s="647" t="s">
        <v>194</v>
      </c>
      <c r="H102" s="647"/>
      <c r="I102" s="647"/>
    </row>
    <row r="103" ht="36.95" customHeight="1" spans="1:9">
      <c r="A103" s="664"/>
      <c r="B103" s="664"/>
      <c r="C103" s="676" t="s">
        <v>269</v>
      </c>
      <c r="D103" s="677"/>
      <c r="E103" s="644"/>
      <c r="F103" s="647"/>
      <c r="G103" s="647" t="s">
        <v>181</v>
      </c>
      <c r="H103" s="647"/>
      <c r="I103" s="647"/>
    </row>
  </sheetData>
  <mergeCells count="1">
    <mergeCell ref="A1:I1"/>
  </mergeCells>
  <printOptions horizontalCentered="1"/>
  <pageMargins left="0.75" right="0.55" top="0.788888888888889" bottom="0.979166666666667" header="0.509027777777778" footer="0.509027777777778"/>
  <pageSetup paperSize="9" scale="47" fitToHeight="0" orientation="portrait" blackAndWhite="1" useFirstPageNumber="1"/>
  <headerFooter alignWithMargins="0">
    <oddFooter>&amp;C第 &amp;P 页</oddFooter>
    <evenFooter>&amp;L—&amp;P—</even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tabColor rgb="FFFFFF00"/>
    <pageSetUpPr fitToPage="1"/>
  </sheetPr>
  <dimension ref="A1:I7"/>
  <sheetViews>
    <sheetView workbookViewId="0">
      <selection activeCell="B11" sqref="B11"/>
    </sheetView>
  </sheetViews>
  <sheetFormatPr defaultColWidth="10.125" defaultRowHeight="14.25" outlineLevelRow="6"/>
  <cols>
    <col min="1" max="1" width="39.375" style="306" customWidth="1"/>
    <col min="2" max="5" width="11" style="306" customWidth="1"/>
    <col min="6" max="7" width="10.5" style="306" customWidth="1"/>
    <col min="8" max="254" width="10.125" style="306"/>
  </cols>
  <sheetData>
    <row r="1" ht="15.95" customHeight="1" spans="5:5">
      <c r="E1" s="307" t="s">
        <v>1101</v>
      </c>
    </row>
    <row r="2" ht="51" customHeight="1" spans="1:7">
      <c r="A2" s="308" t="s">
        <v>1102</v>
      </c>
      <c r="B2" s="308"/>
      <c r="C2" s="308"/>
      <c r="D2" s="308"/>
      <c r="E2" s="308"/>
      <c r="F2" s="309"/>
      <c r="G2" s="309"/>
    </row>
    <row r="3" ht="21" customHeight="1" spans="1:7">
      <c r="A3" s="307" t="s">
        <v>313</v>
      </c>
      <c r="B3" s="307"/>
      <c r="C3" s="307"/>
      <c r="D3" s="307"/>
      <c r="E3" s="307"/>
      <c r="F3" s="310"/>
      <c r="G3" s="310"/>
    </row>
    <row r="4" ht="36.95" customHeight="1" spans="1:9">
      <c r="A4" s="311" t="s">
        <v>408</v>
      </c>
      <c r="B4" s="312" t="s">
        <v>1034</v>
      </c>
      <c r="C4" s="312" t="s">
        <v>1034</v>
      </c>
      <c r="D4" s="313" t="s">
        <v>1035</v>
      </c>
      <c r="E4" s="314" t="s">
        <v>1035</v>
      </c>
      <c r="F4" s="315"/>
      <c r="G4" s="315"/>
      <c r="H4" s="315"/>
      <c r="I4" s="315"/>
    </row>
    <row r="5" ht="36" customHeight="1" spans="1:9">
      <c r="A5" s="316" t="s">
        <v>1103</v>
      </c>
      <c r="B5" s="317">
        <v>0</v>
      </c>
      <c r="C5" s="317">
        <v>0</v>
      </c>
      <c r="D5" s="318">
        <v>0</v>
      </c>
      <c r="E5" s="318">
        <v>0</v>
      </c>
      <c r="F5" s="315"/>
      <c r="G5" s="315"/>
      <c r="H5" s="315"/>
      <c r="I5" s="315"/>
    </row>
    <row r="6" ht="36" customHeight="1" spans="1:9">
      <c r="A6" s="319" t="s">
        <v>334</v>
      </c>
      <c r="B6" s="320"/>
      <c r="C6" s="320"/>
      <c r="D6" s="321"/>
      <c r="E6" s="321"/>
      <c r="F6" s="315"/>
      <c r="G6" s="315"/>
      <c r="H6" s="315"/>
      <c r="I6" s="315"/>
    </row>
    <row r="7" ht="32.1" customHeight="1" spans="1:9">
      <c r="A7" s="322" t="s">
        <v>1104</v>
      </c>
      <c r="F7" s="315"/>
      <c r="G7" s="315"/>
      <c r="H7" s="315"/>
      <c r="I7" s="315"/>
    </row>
  </sheetData>
  <mergeCells count="2">
    <mergeCell ref="A2:E2"/>
    <mergeCell ref="A3:E3"/>
  </mergeCells>
  <pageMargins left="0.75" right="0.75" top="1" bottom="1" header="0.509027777777778" footer="0.509027777777778"/>
  <pageSetup paperSize="9" scale="97" orientation="portrait"/>
  <headerFooter/>
  <tableParts count="1">
    <tablePart r:id="rId1"/>
  </tableParts>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C19"/>
  <sheetViews>
    <sheetView showZeros="0" view="pageBreakPreview" zoomScaleNormal="100" zoomScaleSheetLayoutView="100" workbookViewId="0">
      <selection activeCell="C8" sqref="C8"/>
    </sheetView>
  </sheetViews>
  <sheetFormatPr defaultColWidth="24.125" defaultRowHeight="14.25" outlineLevelCol="2"/>
  <cols>
    <col min="1" max="1" width="30.625" style="285" customWidth="1"/>
    <col min="2" max="3" width="25.625" style="285" customWidth="1"/>
    <col min="4" max="251" width="24.125" style="285"/>
    <col min="252" max="256" width="24.125" style="286"/>
  </cols>
  <sheetData>
    <row r="1" ht="20.1" customHeight="1" spans="3:3">
      <c r="C1" s="287" t="s">
        <v>576</v>
      </c>
    </row>
    <row r="2" ht="20.1" customHeight="1" spans="1:3">
      <c r="A2" s="288" t="s">
        <v>1105</v>
      </c>
      <c r="B2" s="288"/>
      <c r="C2" s="288"/>
    </row>
    <row r="3" ht="20.1" customHeight="1" spans="1:3">
      <c r="A3" s="289"/>
      <c r="B3" s="289"/>
      <c r="C3" s="290" t="s">
        <v>313</v>
      </c>
    </row>
    <row r="4" ht="48" customHeight="1" spans="1:3">
      <c r="A4" s="291" t="s">
        <v>1039</v>
      </c>
      <c r="B4" s="292" t="s">
        <v>1040</v>
      </c>
      <c r="C4" s="293" t="s">
        <v>1041</v>
      </c>
    </row>
    <row r="5" ht="50.1" customHeight="1" spans="1:3">
      <c r="A5" s="294"/>
      <c r="B5" s="295"/>
      <c r="C5" s="296"/>
    </row>
    <row r="6" ht="20.1" customHeight="1" spans="1:3">
      <c r="A6" s="297" t="s">
        <v>1106</v>
      </c>
      <c r="B6" s="298">
        <v>6601</v>
      </c>
      <c r="C6" s="299">
        <v>14799</v>
      </c>
    </row>
    <row r="7" ht="20.1" customHeight="1" spans="1:3">
      <c r="A7" s="300"/>
      <c r="B7" s="301"/>
      <c r="C7" s="302"/>
    </row>
    <row r="8" ht="20.1" customHeight="1" spans="1:3">
      <c r="A8" s="300"/>
      <c r="B8" s="301"/>
      <c r="C8" s="302"/>
    </row>
    <row r="9" ht="20.1" customHeight="1" spans="1:3">
      <c r="A9" s="300"/>
      <c r="B9" s="301"/>
      <c r="C9" s="302"/>
    </row>
    <row r="10" ht="20.1" customHeight="1" spans="1:3">
      <c r="A10" s="300"/>
      <c r="B10" s="301"/>
      <c r="C10" s="302"/>
    </row>
    <row r="11" ht="20.1" customHeight="1" spans="1:3">
      <c r="A11" s="303"/>
      <c r="B11" s="304"/>
      <c r="C11" s="303"/>
    </row>
    <row r="12" ht="66" customHeight="1" spans="1:3">
      <c r="A12" s="305" t="s">
        <v>1107</v>
      </c>
      <c r="B12" s="305"/>
      <c r="C12" s="305"/>
    </row>
    <row r="13" ht="20.1" customHeight="1"/>
    <row r="14" ht="20.1" customHeight="1"/>
    <row r="15" ht="20.1" customHeight="1"/>
    <row r="16" ht="20.1" customHeight="1"/>
    <row r="17" ht="20.1" customHeight="1"/>
    <row r="18" ht="20.1" customHeight="1"/>
    <row r="19" ht="20.1" customHeight="1"/>
  </sheetData>
  <mergeCells count="6">
    <mergeCell ref="A2:C2"/>
    <mergeCell ref="A3:B3"/>
    <mergeCell ref="A12:C12"/>
    <mergeCell ref="A4:A5"/>
    <mergeCell ref="B4:B5"/>
    <mergeCell ref="C4:C5"/>
  </mergeCells>
  <printOptions horizontalCentered="1"/>
  <pageMargins left="0.75" right="0.75" top="0.788888888888889" bottom="0.979166666666667" header="0.509027777777778" footer="0.509027777777778"/>
  <pageSetup paperSize="9" scale="99" fitToHeight="0" orientation="portrait" blackAndWhite="1"/>
  <headerFooter alignWithMargins="0">
    <evenFooter>&amp;L—&amp;P—</evenFooter>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B32"/>
  <sheetViews>
    <sheetView workbookViewId="0">
      <selection activeCell="B9" sqref="B9"/>
    </sheetView>
  </sheetViews>
  <sheetFormatPr defaultColWidth="9" defaultRowHeight="15.75" outlineLevelCol="1"/>
  <cols>
    <col min="1" max="1" width="43" style="267" customWidth="1"/>
    <col min="2" max="2" width="34" style="230" customWidth="1"/>
    <col min="3" max="16384" width="9" style="267"/>
  </cols>
  <sheetData>
    <row r="1" ht="19.5" customHeight="1" spans="1:2">
      <c r="A1" s="250"/>
      <c r="B1" s="231" t="s">
        <v>983</v>
      </c>
    </row>
    <row r="2" ht="22.5" customHeight="1" spans="1:2">
      <c r="A2" s="232" t="s">
        <v>1108</v>
      </c>
      <c r="B2" s="232"/>
    </row>
    <row r="3" ht="24" customHeight="1" spans="1:2">
      <c r="A3" s="251"/>
      <c r="B3" s="234" t="s">
        <v>313</v>
      </c>
    </row>
    <row r="4" ht="20.1" customHeight="1" spans="1:2">
      <c r="A4" s="236" t="s">
        <v>1109</v>
      </c>
      <c r="B4" s="237" t="s">
        <v>379</v>
      </c>
    </row>
    <row r="5" ht="20.1" customHeight="1" spans="1:2">
      <c r="A5" s="252" t="s">
        <v>1110</v>
      </c>
      <c r="B5" s="278">
        <v>0</v>
      </c>
    </row>
    <row r="6" ht="20.1" customHeight="1" spans="1:2">
      <c r="A6" s="254" t="s">
        <v>1111</v>
      </c>
      <c r="B6" s="256"/>
    </row>
    <row r="7" ht="20.1" customHeight="1" spans="1:2">
      <c r="A7" s="243" t="s">
        <v>1112</v>
      </c>
      <c r="B7" s="256"/>
    </row>
    <row r="8" ht="20.1" customHeight="1" spans="1:2">
      <c r="A8" s="243" t="s">
        <v>1113</v>
      </c>
      <c r="B8" s="256"/>
    </row>
    <row r="9" ht="20.1" customHeight="1" spans="1:2">
      <c r="A9" s="243" t="s">
        <v>1114</v>
      </c>
      <c r="B9" s="256"/>
    </row>
    <row r="10" ht="20.1" customHeight="1" spans="1:2">
      <c r="A10" s="243" t="s">
        <v>1115</v>
      </c>
      <c r="B10" s="256"/>
    </row>
    <row r="11" ht="20.1" customHeight="1" spans="1:1">
      <c r="A11" s="243" t="s">
        <v>1116</v>
      </c>
    </row>
    <row r="12" ht="20.1" customHeight="1" spans="1:2">
      <c r="A12" s="243" t="s">
        <v>342</v>
      </c>
      <c r="B12" s="256">
        <v>0</v>
      </c>
    </row>
    <row r="13" ht="20.1" customHeight="1" spans="1:2">
      <c r="A13" s="257" t="s">
        <v>1117</v>
      </c>
      <c r="B13" s="256"/>
    </row>
    <row r="14" ht="20.1" customHeight="1" spans="1:2">
      <c r="A14" s="279"/>
      <c r="B14" s="280"/>
    </row>
    <row r="15" ht="20.1" customHeight="1" spans="1:2">
      <c r="A15" s="279"/>
      <c r="B15" s="280"/>
    </row>
    <row r="16" ht="20.1" customHeight="1" spans="1:2">
      <c r="A16" s="279"/>
      <c r="B16" s="280"/>
    </row>
    <row r="17" ht="20.1" customHeight="1" spans="1:2">
      <c r="A17" s="279"/>
      <c r="B17" s="280"/>
    </row>
    <row r="18" ht="20.1" customHeight="1" spans="1:2">
      <c r="A18" s="281" t="s">
        <v>1118</v>
      </c>
      <c r="B18" s="282">
        <v>0</v>
      </c>
    </row>
    <row r="19" ht="20.1" customHeight="1" spans="1:2">
      <c r="A19" s="279" t="s">
        <v>1119</v>
      </c>
      <c r="B19" s="280"/>
    </row>
    <row r="20" ht="20.1" customHeight="1" spans="1:2">
      <c r="A20" s="283" t="s">
        <v>404</v>
      </c>
      <c r="B20" s="284">
        <v>0</v>
      </c>
    </row>
    <row r="21" ht="44.1" customHeight="1" spans="1:2">
      <c r="A21" s="249" t="s">
        <v>1120</v>
      </c>
      <c r="B21" s="249"/>
    </row>
    <row r="22" ht="21" customHeight="1"/>
    <row r="23" spans="2:2">
      <c r="B23" s="264"/>
    </row>
    <row r="24" spans="2:2">
      <c r="B24" s="265"/>
    </row>
    <row r="32" spans="1:1">
      <c r="A32" s="267" t="s">
        <v>1121</v>
      </c>
    </row>
  </sheetData>
  <mergeCells count="2">
    <mergeCell ref="A2:B2"/>
    <mergeCell ref="A21:B21"/>
  </mergeCells>
  <printOptions horizontalCentered="1"/>
  <pageMargins left="0.75" right="0.55" top="0.788888888888889" bottom="0.979166666666667" header="0.509027777777778" footer="0.509027777777778"/>
  <pageSetup paperSize="9" fitToHeight="0" orientation="portrait" blackAndWhite="1"/>
  <headerFooter alignWithMargins="0">
    <evenFooter>&amp;L—&amp;P—</evenFooter>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B20"/>
  <sheetViews>
    <sheetView workbookViewId="0">
      <selection activeCell="B7" sqref="B7"/>
    </sheetView>
  </sheetViews>
  <sheetFormatPr defaultColWidth="9" defaultRowHeight="15.75" outlineLevelCol="1"/>
  <cols>
    <col min="1" max="1" width="45.25" style="266" customWidth="1"/>
    <col min="2" max="2" width="23" style="230" customWidth="1"/>
    <col min="3" max="16384" width="9" style="267"/>
  </cols>
  <sheetData>
    <row r="1" ht="19.5" customHeight="1" spans="2:2">
      <c r="B1" s="231" t="s">
        <v>1122</v>
      </c>
    </row>
    <row r="2" ht="22.5" customHeight="1" spans="1:2">
      <c r="A2" s="232" t="s">
        <v>1123</v>
      </c>
      <c r="B2" s="232"/>
    </row>
    <row r="3" ht="24" customHeight="1" spans="1:2">
      <c r="A3" s="233"/>
      <c r="B3" s="234" t="s">
        <v>313</v>
      </c>
    </row>
    <row r="4" ht="24.95" hidden="1" customHeight="1" spans="1:2">
      <c r="A4" s="235" t="s">
        <v>1124</v>
      </c>
      <c r="B4" s="235"/>
    </row>
    <row r="5" ht="45" customHeight="1" spans="1:2">
      <c r="A5" s="236" t="s">
        <v>1109</v>
      </c>
      <c r="B5" s="237" t="s">
        <v>379</v>
      </c>
    </row>
    <row r="6" ht="24.95" customHeight="1" spans="1:2">
      <c r="A6" s="268" t="s">
        <v>1125</v>
      </c>
      <c r="B6" s="269">
        <v>0</v>
      </c>
    </row>
    <row r="7" ht="24" customHeight="1" spans="1:2">
      <c r="A7" s="268" t="s">
        <v>1126</v>
      </c>
      <c r="B7" s="270"/>
    </row>
    <row r="8" ht="24" customHeight="1" spans="1:2">
      <c r="A8" s="268" t="s">
        <v>1127</v>
      </c>
      <c r="B8" s="270"/>
    </row>
    <row r="9" ht="24" customHeight="1" spans="1:2">
      <c r="A9" s="268" t="s">
        <v>1128</v>
      </c>
      <c r="B9" s="270"/>
    </row>
    <row r="10" ht="24" customHeight="1" spans="1:2">
      <c r="A10" s="268" t="s">
        <v>1129</v>
      </c>
      <c r="B10" s="270"/>
    </row>
    <row r="11" ht="24.95" customHeight="1" spans="1:2">
      <c r="A11" s="258" t="s">
        <v>375</v>
      </c>
      <c r="B11" s="269">
        <v>0</v>
      </c>
    </row>
    <row r="12" ht="24.95" customHeight="1" spans="1:2">
      <c r="A12" s="258" t="s">
        <v>1130</v>
      </c>
      <c r="B12" s="270"/>
    </row>
    <row r="13" ht="24.95" customHeight="1" spans="1:2">
      <c r="A13" s="258" t="s">
        <v>1131</v>
      </c>
      <c r="B13" s="270"/>
    </row>
    <row r="14" ht="24.95" customHeight="1" spans="1:2">
      <c r="A14" s="258"/>
      <c r="B14" s="271"/>
    </row>
    <row r="15" ht="24.95" customHeight="1" spans="1:2">
      <c r="A15" s="258"/>
      <c r="B15" s="271"/>
    </row>
    <row r="16" ht="24.95" customHeight="1" spans="1:2">
      <c r="A16" s="272" t="s">
        <v>1132</v>
      </c>
      <c r="B16" s="273">
        <v>0</v>
      </c>
    </row>
    <row r="17" ht="24.95" customHeight="1" spans="1:2">
      <c r="A17" s="274" t="s">
        <v>1133</v>
      </c>
      <c r="B17" s="269"/>
    </row>
    <row r="18" ht="24.95" customHeight="1" spans="1:2">
      <c r="A18" s="275" t="s">
        <v>1134</v>
      </c>
      <c r="B18" s="276">
        <v>0</v>
      </c>
    </row>
    <row r="19" ht="36" customHeight="1" spans="1:2">
      <c r="A19" s="249" t="s">
        <v>1120</v>
      </c>
      <c r="B19" s="249"/>
    </row>
    <row r="20" ht="21" customHeight="1" spans="2:2">
      <c r="B20" s="277"/>
    </row>
  </sheetData>
  <mergeCells count="3">
    <mergeCell ref="A2:B2"/>
    <mergeCell ref="A4:B4"/>
    <mergeCell ref="A19:B19"/>
  </mergeCells>
  <printOptions horizontalCentered="1"/>
  <pageMargins left="0.75" right="0.55" top="0.788888888888889" bottom="0.979166666666667" header="0.509027777777778" footer="0.509027777777778"/>
  <pageSetup paperSize="9" fitToHeight="0" orientation="portrait" blackAndWhite="1"/>
  <headerFooter alignWithMargins="0">
    <evenFooter>&amp;L—&amp;P—</evenFooter>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C28"/>
  <sheetViews>
    <sheetView workbookViewId="0">
      <selection activeCell="B7" sqref="B7"/>
    </sheetView>
  </sheetViews>
  <sheetFormatPr defaultColWidth="9" defaultRowHeight="14.25" outlineLevelCol="2"/>
  <cols>
    <col min="1" max="1" width="52.25" style="230" customWidth="1"/>
    <col min="2" max="2" width="23" style="230" customWidth="1"/>
    <col min="3" max="250" width="9" style="230"/>
    <col min="251" max="251" width="25.5" style="230" customWidth="1"/>
    <col min="252" max="252" width="10.25" style="230" customWidth="1"/>
    <col min="253" max="253" width="10.5" style="230" customWidth="1"/>
    <col min="254" max="254" width="8.875" style="230" customWidth="1"/>
    <col min="255" max="16384" width="9" style="230"/>
  </cols>
  <sheetData>
    <row r="1" ht="19.5" customHeight="1" spans="1:2">
      <c r="A1" s="250"/>
      <c r="B1" s="231" t="s">
        <v>1135</v>
      </c>
    </row>
    <row r="2" ht="22.5" spans="1:2">
      <c r="A2" s="232" t="s">
        <v>1108</v>
      </c>
      <c r="B2" s="232"/>
    </row>
    <row r="3" ht="24" customHeight="1" spans="1:2">
      <c r="A3" s="251"/>
      <c r="B3" s="234" t="s">
        <v>313</v>
      </c>
    </row>
    <row r="4" ht="45" customHeight="1" spans="1:2">
      <c r="A4" s="236" t="s">
        <v>1109</v>
      </c>
      <c r="B4" s="237" t="s">
        <v>379</v>
      </c>
    </row>
    <row r="5" ht="24.95" customHeight="1" spans="1:2">
      <c r="A5" s="252" t="s">
        <v>1136</v>
      </c>
      <c r="B5" s="253">
        <v>0</v>
      </c>
    </row>
    <row r="6" ht="24.95" customHeight="1" spans="1:2">
      <c r="A6" s="254" t="s">
        <v>1111</v>
      </c>
      <c r="B6" s="255"/>
    </row>
    <row r="7" ht="24.95" customHeight="1" spans="1:2">
      <c r="A7" s="243" t="s">
        <v>1112</v>
      </c>
      <c r="B7" s="255"/>
    </row>
    <row r="8" ht="24.95" customHeight="1" spans="1:2">
      <c r="A8" s="243" t="s">
        <v>1113</v>
      </c>
      <c r="B8" s="255"/>
    </row>
    <row r="9" ht="24.95" customHeight="1" spans="1:2">
      <c r="A9" s="243" t="s">
        <v>1114</v>
      </c>
      <c r="B9" s="256"/>
    </row>
    <row r="10" ht="24.95" customHeight="1" spans="1:2">
      <c r="A10" s="243" t="s">
        <v>1115</v>
      </c>
      <c r="B10" s="255"/>
    </row>
    <row r="11" ht="24.95" customHeight="1" spans="1:2">
      <c r="A11" s="243" t="s">
        <v>342</v>
      </c>
      <c r="B11" s="255">
        <v>0</v>
      </c>
    </row>
    <row r="12" ht="24.95" customHeight="1" spans="1:2">
      <c r="A12" s="257" t="s">
        <v>1117</v>
      </c>
      <c r="B12" s="255"/>
    </row>
    <row r="13" ht="24.95" customHeight="1" spans="1:2">
      <c r="A13" s="258"/>
      <c r="B13" s="259"/>
    </row>
    <row r="14" ht="24.95" customHeight="1" spans="1:2">
      <c r="A14" s="260" t="s">
        <v>1137</v>
      </c>
      <c r="B14" s="261"/>
    </row>
    <row r="15" ht="24.95" customHeight="1" spans="1:2">
      <c r="A15" s="258" t="s">
        <v>1119</v>
      </c>
      <c r="B15" s="259"/>
    </row>
    <row r="16" ht="24.95" customHeight="1" spans="1:2">
      <c r="A16" s="262" t="s">
        <v>404</v>
      </c>
      <c r="B16" s="263">
        <v>0</v>
      </c>
    </row>
    <row r="17" ht="36" customHeight="1" spans="1:3">
      <c r="A17" s="249" t="s">
        <v>1120</v>
      </c>
      <c r="B17" s="249"/>
      <c r="C17" s="229"/>
    </row>
    <row r="18" ht="21" customHeight="1"/>
    <row r="19" spans="2:2">
      <c r="B19" s="264"/>
    </row>
    <row r="20" spans="2:2">
      <c r="B20" s="265"/>
    </row>
    <row r="28" spans="1:1">
      <c r="A28" s="230" t="s">
        <v>1121</v>
      </c>
    </row>
  </sheetData>
  <mergeCells count="2">
    <mergeCell ref="A2:B2"/>
    <mergeCell ref="A17:B17"/>
  </mergeCells>
  <printOptions horizontalCentered="1"/>
  <pageMargins left="0.75" right="0.55" top="0.788888888888889" bottom="0.979166666666667" header="0.509027777777778" footer="0.509027777777778"/>
  <pageSetup paperSize="9" fitToHeight="0" orientation="portrait" blackAndWhite="1"/>
  <headerFooter alignWithMargins="0">
    <evenFooter>&amp;L—&amp;P—</evenFooter>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B19"/>
  <sheetViews>
    <sheetView workbookViewId="0">
      <selection activeCell="B8" sqref="B8"/>
    </sheetView>
  </sheetViews>
  <sheetFormatPr defaultColWidth="9" defaultRowHeight="14.25" outlineLevelCol="1"/>
  <cols>
    <col min="1" max="1" width="45.75" style="229" customWidth="1"/>
    <col min="2" max="2" width="27.5" style="230" customWidth="1"/>
    <col min="3" max="16384" width="9" style="230"/>
  </cols>
  <sheetData>
    <row r="1" ht="19.5" customHeight="1" spans="2:2">
      <c r="B1" s="231" t="s">
        <v>1138</v>
      </c>
    </row>
    <row r="2" ht="22.5" customHeight="1" spans="1:2">
      <c r="A2" s="232" t="s">
        <v>1139</v>
      </c>
      <c r="B2" s="232"/>
    </row>
    <row r="3" ht="24" customHeight="1" spans="1:2">
      <c r="A3" s="233"/>
      <c r="B3" s="234" t="s">
        <v>313</v>
      </c>
    </row>
    <row r="4" ht="24.95" hidden="1" customHeight="1" spans="1:2">
      <c r="A4" s="235" t="s">
        <v>1124</v>
      </c>
      <c r="B4" s="235"/>
    </row>
    <row r="5" ht="45" customHeight="1" spans="1:2">
      <c r="A5" s="236" t="s">
        <v>1109</v>
      </c>
      <c r="B5" s="237" t="s">
        <v>379</v>
      </c>
    </row>
    <row r="6" ht="24.95" customHeight="1" spans="1:2">
      <c r="A6" s="238" t="s">
        <v>1140</v>
      </c>
      <c r="B6" s="239">
        <v>0</v>
      </c>
    </row>
    <row r="7" ht="24.95" customHeight="1" spans="1:2">
      <c r="A7" s="240" t="s">
        <v>1141</v>
      </c>
      <c r="B7" s="241"/>
    </row>
    <row r="8" ht="24.95" customHeight="1" spans="1:2">
      <c r="A8" s="240" t="s">
        <v>1142</v>
      </c>
      <c r="B8" s="241"/>
    </row>
    <row r="9" ht="24.95" customHeight="1" spans="1:2">
      <c r="A9" s="242" t="s">
        <v>1143</v>
      </c>
      <c r="B9" s="241"/>
    </row>
    <row r="10" ht="24.95" customHeight="1" spans="1:2">
      <c r="A10" s="240" t="s">
        <v>1144</v>
      </c>
      <c r="B10" s="241"/>
    </row>
    <row r="11" ht="24.95" customHeight="1" spans="1:2">
      <c r="A11" s="242" t="s">
        <v>375</v>
      </c>
      <c r="B11" s="241">
        <v>0</v>
      </c>
    </row>
    <row r="12" ht="24.95" customHeight="1" spans="1:2">
      <c r="A12" s="242" t="s">
        <v>1064</v>
      </c>
      <c r="B12" s="241"/>
    </row>
    <row r="13" ht="24.95" customHeight="1" spans="1:2">
      <c r="A13" s="243"/>
      <c r="B13" s="244"/>
    </row>
    <row r="14" ht="24.95" customHeight="1" spans="1:2">
      <c r="A14" s="243"/>
      <c r="B14" s="244"/>
    </row>
    <row r="15" ht="24.95" customHeight="1" spans="1:2">
      <c r="A15" s="245" t="s">
        <v>1132</v>
      </c>
      <c r="B15" s="246"/>
    </row>
    <row r="16" ht="24.95" customHeight="1" spans="1:2">
      <c r="A16" s="242" t="s">
        <v>1133</v>
      </c>
      <c r="B16" s="241"/>
    </row>
    <row r="17" ht="24.95" customHeight="1" spans="1:2">
      <c r="A17" s="247" t="s">
        <v>438</v>
      </c>
      <c r="B17" s="248"/>
    </row>
    <row r="18" ht="36.95" customHeight="1" spans="1:2">
      <c r="A18" s="249" t="s">
        <v>1120</v>
      </c>
      <c r="B18" s="249"/>
    </row>
    <row r="19" ht="21" customHeight="1"/>
  </sheetData>
  <mergeCells count="3">
    <mergeCell ref="A2:B2"/>
    <mergeCell ref="A4:B4"/>
    <mergeCell ref="A18:B18"/>
  </mergeCells>
  <printOptions horizontalCentered="1"/>
  <pageMargins left="0.75" right="0.55" top="0.788888888888889" bottom="0.979166666666667" header="0.509027777777778" footer="0.509027777777778"/>
  <pageSetup paperSize="9" fitToHeight="0" orientation="portrait" blackAndWhite="1"/>
  <headerFooter alignWithMargins="0">
    <evenFooter>&amp;L—&amp;P—</evenFooter>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E41"/>
  <sheetViews>
    <sheetView view="pageBreakPreview" zoomScaleNormal="100" zoomScaleSheetLayoutView="100" workbookViewId="0">
      <selection activeCell="B10" sqref="B10"/>
    </sheetView>
  </sheetViews>
  <sheetFormatPr defaultColWidth="9" defaultRowHeight="13.5" outlineLevelCol="4"/>
  <cols>
    <col min="1" max="1" width="47.375" style="203" customWidth="1"/>
    <col min="2" max="2" width="20.5" style="203" customWidth="1"/>
    <col min="3" max="3" width="9" style="203"/>
    <col min="4" max="4" width="12.625" style="203"/>
    <col min="5" max="5" width="12.625" style="203" customWidth="1"/>
    <col min="6" max="236" width="9" style="203"/>
    <col min="237" max="237" width="39.625" style="203" customWidth="1"/>
    <col min="238" max="240" width="15.25" style="203" customWidth="1"/>
    <col min="241" max="241" width="15" style="203" customWidth="1"/>
    <col min="242" max="16384" width="9" style="203"/>
  </cols>
  <sheetData>
    <row r="1" ht="17.25" customHeight="1" spans="2:2">
      <c r="B1" s="206" t="s">
        <v>1145</v>
      </c>
    </row>
    <row r="2" ht="20.25" spans="1:2">
      <c r="A2" s="227" t="s">
        <v>1146</v>
      </c>
      <c r="B2" s="227"/>
    </row>
    <row r="3" ht="14.25" spans="2:2">
      <c r="B3" s="206" t="s">
        <v>313</v>
      </c>
    </row>
    <row r="4" ht="17.1" customHeight="1" spans="1:2">
      <c r="A4" s="220" t="s">
        <v>1147</v>
      </c>
      <c r="B4" s="208" t="s">
        <v>379</v>
      </c>
    </row>
    <row r="5" ht="17.1" customHeight="1" spans="1:5">
      <c r="A5" s="221" t="s">
        <v>1148</v>
      </c>
      <c r="B5" s="228">
        <v>0</v>
      </c>
      <c r="C5" s="213"/>
      <c r="D5" s="213"/>
      <c r="E5" s="213"/>
    </row>
    <row r="6" ht="17.1" customHeight="1" spans="1:5">
      <c r="A6" s="221" t="s">
        <v>1149</v>
      </c>
      <c r="B6" s="228"/>
      <c r="C6" s="213"/>
      <c r="D6" s="213"/>
      <c r="E6" s="213"/>
    </row>
    <row r="7" ht="17.1" customHeight="1" spans="1:5">
      <c r="A7" s="221" t="s">
        <v>1150</v>
      </c>
      <c r="B7" s="228"/>
      <c r="C7" s="213"/>
      <c r="D7" s="213"/>
      <c r="E7" s="213"/>
    </row>
    <row r="8" ht="17.1" customHeight="1" spans="1:5">
      <c r="A8" s="221" t="s">
        <v>1151</v>
      </c>
      <c r="B8" s="228"/>
      <c r="C8" s="213"/>
      <c r="D8" s="213"/>
      <c r="E8" s="213"/>
    </row>
    <row r="9" ht="17.1" customHeight="1" spans="1:2">
      <c r="A9" s="221" t="s">
        <v>1152</v>
      </c>
      <c r="B9" s="211">
        <v>0</v>
      </c>
    </row>
    <row r="10" ht="17.1" customHeight="1" spans="1:2">
      <c r="A10" s="221" t="s">
        <v>1149</v>
      </c>
      <c r="B10" s="211"/>
    </row>
    <row r="11" ht="17.1" customHeight="1" spans="1:2">
      <c r="A11" s="221" t="s">
        <v>1150</v>
      </c>
      <c r="B11" s="211"/>
    </row>
    <row r="12" ht="17.1" customHeight="1" spans="1:2">
      <c r="A12" s="221" t="s">
        <v>1153</v>
      </c>
      <c r="B12" s="211"/>
    </row>
    <row r="13" ht="17.1" customHeight="1" spans="1:2">
      <c r="A13" s="221" t="s">
        <v>1154</v>
      </c>
      <c r="B13" s="211">
        <v>0</v>
      </c>
    </row>
    <row r="14" ht="17.1" customHeight="1" spans="1:2">
      <c r="A14" s="221" t="s">
        <v>1149</v>
      </c>
      <c r="B14" s="211"/>
    </row>
    <row r="15" ht="17.1" customHeight="1" spans="1:2">
      <c r="A15" s="221" t="s">
        <v>1150</v>
      </c>
      <c r="B15" s="211"/>
    </row>
    <row r="16" ht="17.1" customHeight="1" spans="1:2">
      <c r="A16" s="221" t="s">
        <v>1151</v>
      </c>
      <c r="B16" s="211"/>
    </row>
    <row r="17" ht="17.1" customHeight="1" spans="1:2">
      <c r="A17" s="221" t="s">
        <v>1155</v>
      </c>
      <c r="B17" s="211">
        <v>0</v>
      </c>
    </row>
    <row r="18" ht="17.1" customHeight="1" spans="1:2">
      <c r="A18" s="221" t="s">
        <v>1149</v>
      </c>
      <c r="B18" s="211"/>
    </row>
    <row r="19" ht="17.1" customHeight="1" spans="1:2">
      <c r="A19" s="221" t="s">
        <v>1150</v>
      </c>
      <c r="B19" s="211"/>
    </row>
    <row r="20" ht="17.1" customHeight="1" spans="1:2">
      <c r="A20" s="221" t="s">
        <v>1151</v>
      </c>
      <c r="B20" s="211"/>
    </row>
    <row r="21" ht="17.1" customHeight="1" spans="1:2">
      <c r="A21" s="221" t="s">
        <v>1156</v>
      </c>
      <c r="B21" s="211">
        <v>0</v>
      </c>
    </row>
    <row r="22" ht="17.1" customHeight="1" spans="1:2">
      <c r="A22" s="221" t="s">
        <v>1149</v>
      </c>
      <c r="B22" s="211"/>
    </row>
    <row r="23" ht="17.1" customHeight="1" spans="1:2">
      <c r="A23" s="221" t="s">
        <v>1150</v>
      </c>
      <c r="B23" s="211"/>
    </row>
    <row r="24" ht="17.1" customHeight="1" spans="1:2">
      <c r="A24" s="221" t="s">
        <v>1151</v>
      </c>
      <c r="B24" s="211"/>
    </row>
    <row r="25" ht="17.1" customHeight="1" spans="1:2">
      <c r="A25" s="224" t="s">
        <v>1157</v>
      </c>
      <c r="B25" s="211">
        <v>0</v>
      </c>
    </row>
    <row r="26" ht="17.1" customHeight="1" spans="1:2">
      <c r="A26" s="221" t="s">
        <v>1149</v>
      </c>
      <c r="B26" s="211"/>
    </row>
    <row r="27" ht="17.1" customHeight="1" spans="1:2">
      <c r="A27" s="221" t="s">
        <v>1150</v>
      </c>
      <c r="B27" s="211"/>
    </row>
    <row r="28" ht="17.1" customHeight="1" spans="1:2">
      <c r="A28" s="221" t="s">
        <v>1151</v>
      </c>
      <c r="B28" s="211"/>
    </row>
    <row r="29" ht="17.1" customHeight="1" spans="1:2">
      <c r="A29" s="224" t="s">
        <v>1158</v>
      </c>
      <c r="B29" s="211">
        <v>0</v>
      </c>
    </row>
    <row r="30" ht="17.1" customHeight="1" spans="1:2">
      <c r="A30" s="221" t="s">
        <v>1149</v>
      </c>
      <c r="B30" s="211"/>
    </row>
    <row r="31" ht="17.1" customHeight="1" spans="1:2">
      <c r="A31" s="221" t="s">
        <v>1150</v>
      </c>
      <c r="B31" s="211"/>
    </row>
    <row r="32" ht="17.1" customHeight="1" spans="1:2">
      <c r="A32" s="221" t="s">
        <v>1151</v>
      </c>
      <c r="B32" s="211"/>
    </row>
    <row r="33" ht="17.1" customHeight="1" spans="1:2">
      <c r="A33" s="224" t="s">
        <v>1159</v>
      </c>
      <c r="B33" s="211">
        <v>0</v>
      </c>
    </row>
    <row r="34" ht="17.1" customHeight="1" spans="1:2">
      <c r="A34" s="221" t="s">
        <v>1149</v>
      </c>
      <c r="B34" s="211"/>
    </row>
    <row r="35" ht="17.1" customHeight="1" spans="1:2">
      <c r="A35" s="221" t="s">
        <v>1150</v>
      </c>
      <c r="B35" s="211"/>
    </row>
    <row r="36" ht="17.1" customHeight="1" spans="1:2">
      <c r="A36" s="221" t="s">
        <v>1151</v>
      </c>
      <c r="B36" s="211"/>
    </row>
    <row r="37" ht="17.1" customHeight="1" spans="1:2">
      <c r="A37" s="224" t="s">
        <v>1160</v>
      </c>
      <c r="B37" s="211">
        <v>0</v>
      </c>
    </row>
    <row r="38" ht="17.1" customHeight="1" spans="1:2">
      <c r="A38" s="221" t="s">
        <v>1149</v>
      </c>
      <c r="B38" s="211"/>
    </row>
    <row r="39" ht="17.1" customHeight="1" spans="1:2">
      <c r="A39" s="221" t="s">
        <v>1150</v>
      </c>
      <c r="B39" s="211"/>
    </row>
    <row r="40" ht="17.1" customHeight="1" spans="1:2">
      <c r="A40" s="225" t="s">
        <v>1151</v>
      </c>
      <c r="B40" s="226"/>
    </row>
    <row r="41" ht="39" customHeight="1" spans="1:2">
      <c r="A41" s="218" t="s">
        <v>1161</v>
      </c>
      <c r="B41" s="218"/>
    </row>
  </sheetData>
  <mergeCells count="2">
    <mergeCell ref="A2:B2"/>
    <mergeCell ref="A41:B41"/>
  </mergeCells>
  <printOptions horizontalCentered="1"/>
  <pageMargins left="0.75" right="0.55" top="0.788888888888889" bottom="0.979166666666667" header="0.509027777777778" footer="0.509027777777778"/>
  <pageSetup paperSize="9" scale="88" orientation="portrait" blackAndWhite="1"/>
  <headerFooter alignWithMargins="0">
    <evenFooter>&amp;L—&amp;P—</evenFooter>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F29"/>
  <sheetViews>
    <sheetView view="pageBreakPreview" zoomScaleNormal="100" zoomScaleSheetLayoutView="100" workbookViewId="0">
      <selection activeCell="B9" sqref="B9"/>
    </sheetView>
  </sheetViews>
  <sheetFormatPr defaultColWidth="9" defaultRowHeight="13.5" outlineLevelCol="5"/>
  <cols>
    <col min="1" max="1" width="46.125" style="203" customWidth="1"/>
    <col min="2" max="2" width="24.25" style="203" customWidth="1"/>
    <col min="3" max="3" width="9" style="203"/>
    <col min="4" max="4" width="12.625" style="203"/>
    <col min="5" max="5" width="8.5" style="203" customWidth="1"/>
    <col min="6" max="6" width="12.625" style="203"/>
    <col min="7" max="235" width="9" style="203"/>
    <col min="236" max="236" width="39.75" style="203" customWidth="1"/>
    <col min="237" max="237" width="15.25" style="203" customWidth="1"/>
    <col min="238" max="239" width="12.875" style="203" customWidth="1"/>
    <col min="240" max="240" width="15" style="203" customWidth="1"/>
    <col min="241" max="16384" width="9" style="203"/>
  </cols>
  <sheetData>
    <row r="1" ht="14.25" spans="2:2">
      <c r="B1" s="204" t="s">
        <v>1162</v>
      </c>
    </row>
    <row r="2" ht="22.5" spans="1:2">
      <c r="A2" s="205" t="s">
        <v>1163</v>
      </c>
      <c r="B2" s="205"/>
    </row>
    <row r="3" ht="14.25" spans="2:2">
      <c r="B3" s="206" t="s">
        <v>313</v>
      </c>
    </row>
    <row r="4" ht="43.5" customHeight="1" spans="1:2">
      <c r="A4" s="220" t="s">
        <v>1164</v>
      </c>
      <c r="B4" s="208" t="s">
        <v>379</v>
      </c>
    </row>
    <row r="5" ht="24" customHeight="1" spans="1:6">
      <c r="A5" s="221" t="s">
        <v>1165</v>
      </c>
      <c r="B5" s="211">
        <v>0</v>
      </c>
      <c r="D5" s="222"/>
      <c r="E5" s="209"/>
      <c r="F5" s="223"/>
    </row>
    <row r="6" ht="24" customHeight="1" spans="1:6">
      <c r="A6" s="221" t="s">
        <v>1166</v>
      </c>
      <c r="B6" s="211"/>
      <c r="E6" s="209"/>
      <c r="F6" s="223"/>
    </row>
    <row r="7" ht="24" customHeight="1" spans="1:6">
      <c r="A7" s="221" t="s">
        <v>1167</v>
      </c>
      <c r="B7" s="211">
        <v>0</v>
      </c>
      <c r="E7" s="209"/>
      <c r="F7" s="223"/>
    </row>
    <row r="8" ht="24" customHeight="1" spans="1:6">
      <c r="A8" s="221" t="s">
        <v>1168</v>
      </c>
      <c r="B8" s="211"/>
      <c r="E8" s="209"/>
      <c r="F8" s="223"/>
    </row>
    <row r="9" ht="24" customHeight="1" spans="1:6">
      <c r="A9" s="221" t="s">
        <v>1169</v>
      </c>
      <c r="B9" s="211">
        <v>0</v>
      </c>
      <c r="E9" s="209"/>
      <c r="F9" s="223"/>
    </row>
    <row r="10" ht="24" customHeight="1" spans="1:6">
      <c r="A10" s="221" t="s">
        <v>1170</v>
      </c>
      <c r="B10" s="211"/>
      <c r="E10" s="209"/>
      <c r="F10" s="223"/>
    </row>
    <row r="11" ht="24" customHeight="1" spans="1:6">
      <c r="A11" s="221" t="s">
        <v>1171</v>
      </c>
      <c r="B11" s="211">
        <v>0</v>
      </c>
      <c r="E11" s="209"/>
      <c r="F11" s="223"/>
    </row>
    <row r="12" ht="24" customHeight="1" spans="1:6">
      <c r="A12" s="221" t="s">
        <v>1172</v>
      </c>
      <c r="B12" s="211"/>
      <c r="E12" s="209"/>
      <c r="F12" s="223"/>
    </row>
    <row r="13" ht="24" customHeight="1" spans="1:6">
      <c r="A13" s="221" t="s">
        <v>1173</v>
      </c>
      <c r="B13" s="211">
        <v>0</v>
      </c>
      <c r="E13" s="209"/>
      <c r="F13" s="223"/>
    </row>
    <row r="14" ht="24" customHeight="1" spans="1:6">
      <c r="A14" s="221" t="s">
        <v>1174</v>
      </c>
      <c r="B14" s="211"/>
      <c r="E14" s="209"/>
      <c r="F14" s="223"/>
    </row>
    <row r="15" ht="24" customHeight="1" spans="1:6">
      <c r="A15" s="224" t="s">
        <v>1175</v>
      </c>
      <c r="B15" s="211">
        <v>0</v>
      </c>
      <c r="E15" s="209"/>
      <c r="F15" s="223"/>
    </row>
    <row r="16" ht="24" customHeight="1" spans="1:6">
      <c r="A16" s="221" t="s">
        <v>1176</v>
      </c>
      <c r="B16" s="211"/>
      <c r="E16" s="209"/>
      <c r="F16" s="223"/>
    </row>
    <row r="17" ht="24" customHeight="1" spans="1:6">
      <c r="A17" s="224" t="s">
        <v>1177</v>
      </c>
      <c r="B17" s="211">
        <v>0</v>
      </c>
      <c r="E17" s="209"/>
      <c r="F17" s="223"/>
    </row>
    <row r="18" ht="24" customHeight="1" spans="1:6">
      <c r="A18" s="221" t="s">
        <v>1168</v>
      </c>
      <c r="B18" s="211"/>
      <c r="E18" s="209"/>
      <c r="F18" s="223"/>
    </row>
    <row r="19" ht="24" customHeight="1" spans="1:6">
      <c r="A19" s="224" t="s">
        <v>1178</v>
      </c>
      <c r="B19" s="211">
        <v>0</v>
      </c>
      <c r="E19" s="209"/>
      <c r="F19" s="223"/>
    </row>
    <row r="20" ht="24" customHeight="1" spans="1:6">
      <c r="A20" s="221" t="s">
        <v>1172</v>
      </c>
      <c r="B20" s="211"/>
      <c r="E20" s="209"/>
      <c r="F20" s="223"/>
    </row>
    <row r="21" ht="24" customHeight="1" spans="1:6">
      <c r="A21" s="224" t="s">
        <v>1179</v>
      </c>
      <c r="B21" s="211">
        <v>0</v>
      </c>
      <c r="E21" s="209"/>
      <c r="F21" s="223"/>
    </row>
    <row r="22" ht="24" customHeight="1" spans="1:6">
      <c r="A22" s="225" t="s">
        <v>1168</v>
      </c>
      <c r="B22" s="226"/>
      <c r="E22" s="209"/>
      <c r="F22" s="223"/>
    </row>
    <row r="23" ht="36" customHeight="1" spans="1:2">
      <c r="A23" s="218" t="s">
        <v>1180</v>
      </c>
      <c r="B23" s="218"/>
    </row>
    <row r="29" spans="1:1">
      <c r="A29" s="203" t="s">
        <v>1121</v>
      </c>
    </row>
  </sheetData>
  <mergeCells count="2">
    <mergeCell ref="A2:B2"/>
    <mergeCell ref="A23:B23"/>
  </mergeCells>
  <printOptions horizontalCentered="1"/>
  <pageMargins left="0.75" right="0.55" top="0.788888888888889" bottom="0.979166666666667" header="0.509027777777778" footer="0.509027777777778"/>
  <pageSetup paperSize="9" fitToHeight="0" orientation="portrait" blackAndWhite="1"/>
  <headerFooter alignWithMargins="0">
    <evenFooter>&amp;L—&amp;P—</evenFooter>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E41"/>
  <sheetViews>
    <sheetView view="pageBreakPreview" zoomScaleNormal="100" zoomScaleSheetLayoutView="100" workbookViewId="0">
      <selection activeCell="B6" sqref="B6"/>
    </sheetView>
  </sheetViews>
  <sheetFormatPr defaultColWidth="9" defaultRowHeight="13.5" outlineLevelCol="4"/>
  <cols>
    <col min="1" max="1" width="46.875" style="203" customWidth="1"/>
    <col min="2" max="2" width="28.5" style="203" customWidth="1"/>
    <col min="3" max="4" width="9" style="203"/>
    <col min="5" max="5" width="8.5" style="203" customWidth="1"/>
    <col min="6" max="231" width="9" style="203"/>
    <col min="232" max="232" width="39.625" style="203" customWidth="1"/>
    <col min="233" max="235" width="15.25" style="203" customWidth="1"/>
    <col min="236" max="236" width="15" style="203" customWidth="1"/>
    <col min="237" max="16384" width="9" style="203"/>
  </cols>
  <sheetData>
    <row r="1" ht="14.25" spans="2:2">
      <c r="B1" s="204" t="s">
        <v>1181</v>
      </c>
    </row>
    <row r="2" ht="22.5" spans="1:2">
      <c r="A2" s="205" t="s">
        <v>1182</v>
      </c>
      <c r="B2" s="205"/>
    </row>
    <row r="3" ht="20.25" customHeight="1" spans="2:2">
      <c r="B3" s="206" t="s">
        <v>313</v>
      </c>
    </row>
    <row r="4" ht="21" customHeight="1" spans="1:3">
      <c r="A4" s="207" t="s">
        <v>1147</v>
      </c>
      <c r="B4" s="208" t="s">
        <v>379</v>
      </c>
      <c r="C4" s="209"/>
    </row>
    <row r="5" ht="21" customHeight="1" spans="1:5">
      <c r="A5" s="210" t="s">
        <v>1183</v>
      </c>
      <c r="B5" s="219">
        <v>0</v>
      </c>
      <c r="C5" s="212"/>
      <c r="D5" s="213"/>
      <c r="E5" s="213"/>
    </row>
    <row r="6" ht="21" customHeight="1" spans="1:5">
      <c r="A6" s="210" t="s">
        <v>1149</v>
      </c>
      <c r="B6" s="219"/>
      <c r="C6" s="212"/>
      <c r="D6" s="213"/>
      <c r="E6" s="213"/>
    </row>
    <row r="7" ht="21" customHeight="1" spans="1:5">
      <c r="A7" s="210" t="s">
        <v>1150</v>
      </c>
      <c r="B7" s="219"/>
      <c r="C7" s="212"/>
      <c r="D7" s="213"/>
      <c r="E7" s="213"/>
    </row>
    <row r="8" ht="21" customHeight="1" spans="1:5">
      <c r="A8" s="210" t="s">
        <v>1151</v>
      </c>
      <c r="B8" s="219"/>
      <c r="C8" s="212"/>
      <c r="D8" s="213"/>
      <c r="E8" s="213"/>
    </row>
    <row r="9" ht="21" customHeight="1" spans="1:3">
      <c r="A9" s="210" t="s">
        <v>1152</v>
      </c>
      <c r="B9" s="211">
        <v>0</v>
      </c>
      <c r="C9" s="209"/>
    </row>
    <row r="10" ht="21" customHeight="1" spans="1:3">
      <c r="A10" s="210" t="s">
        <v>1149</v>
      </c>
      <c r="B10" s="211"/>
      <c r="C10" s="209"/>
    </row>
    <row r="11" ht="21" customHeight="1" spans="1:3">
      <c r="A11" s="210" t="s">
        <v>1150</v>
      </c>
      <c r="B11" s="211"/>
      <c r="C11" s="209"/>
    </row>
    <row r="12" ht="21" customHeight="1" spans="1:3">
      <c r="A12" s="210" t="s">
        <v>1153</v>
      </c>
      <c r="B12" s="211"/>
      <c r="C12" s="209"/>
    </row>
    <row r="13" ht="21" customHeight="1" spans="1:3">
      <c r="A13" s="210" t="s">
        <v>1154</v>
      </c>
      <c r="B13" s="211">
        <v>0</v>
      </c>
      <c r="C13" s="209"/>
    </row>
    <row r="14" ht="21" customHeight="1" spans="1:3">
      <c r="A14" s="210" t="s">
        <v>1149</v>
      </c>
      <c r="B14" s="211"/>
      <c r="C14" s="209"/>
    </row>
    <row r="15" ht="21" customHeight="1" spans="1:3">
      <c r="A15" s="210" t="s">
        <v>1150</v>
      </c>
      <c r="B15" s="211"/>
      <c r="C15" s="209"/>
    </row>
    <row r="16" ht="21" customHeight="1" spans="1:3">
      <c r="A16" s="210" t="s">
        <v>1151</v>
      </c>
      <c r="B16" s="211"/>
      <c r="C16" s="209"/>
    </row>
    <row r="17" ht="21" customHeight="1" spans="1:3">
      <c r="A17" s="210" t="s">
        <v>1155</v>
      </c>
      <c r="B17" s="211">
        <v>0</v>
      </c>
      <c r="C17" s="209"/>
    </row>
    <row r="18" ht="21" customHeight="1" spans="1:3">
      <c r="A18" s="210" t="s">
        <v>1149</v>
      </c>
      <c r="B18" s="211"/>
      <c r="C18" s="209"/>
    </row>
    <row r="19" ht="21" customHeight="1" spans="1:3">
      <c r="A19" s="210" t="s">
        <v>1150</v>
      </c>
      <c r="B19" s="211"/>
      <c r="C19" s="209"/>
    </row>
    <row r="20" ht="21" customHeight="1" spans="1:3">
      <c r="A20" s="210" t="s">
        <v>1151</v>
      </c>
      <c r="B20" s="211"/>
      <c r="C20" s="209"/>
    </row>
    <row r="21" ht="21" customHeight="1" spans="1:3">
      <c r="A21" s="210" t="s">
        <v>1156</v>
      </c>
      <c r="B21" s="211">
        <v>0</v>
      </c>
      <c r="C21" s="209"/>
    </row>
    <row r="22" ht="21" customHeight="1" spans="1:3">
      <c r="A22" s="210" t="s">
        <v>1149</v>
      </c>
      <c r="B22" s="211"/>
      <c r="C22" s="209"/>
    </row>
    <row r="23" ht="21" customHeight="1" spans="1:3">
      <c r="A23" s="210" t="s">
        <v>1150</v>
      </c>
      <c r="B23" s="211"/>
      <c r="C23" s="209"/>
    </row>
    <row r="24" ht="21" customHeight="1" spans="1:3">
      <c r="A24" s="210" t="s">
        <v>1151</v>
      </c>
      <c r="B24" s="211"/>
      <c r="C24" s="209"/>
    </row>
    <row r="25" ht="21" customHeight="1" spans="1:3">
      <c r="A25" s="214" t="s">
        <v>1157</v>
      </c>
      <c r="B25" s="211">
        <v>0</v>
      </c>
      <c r="C25" s="209"/>
    </row>
    <row r="26" ht="21" customHeight="1" spans="1:3">
      <c r="A26" s="210" t="s">
        <v>1149</v>
      </c>
      <c r="B26" s="211"/>
      <c r="C26" s="209"/>
    </row>
    <row r="27" ht="21" customHeight="1" spans="1:3">
      <c r="A27" s="210" t="s">
        <v>1150</v>
      </c>
      <c r="B27" s="211"/>
      <c r="C27" s="209"/>
    </row>
    <row r="28" ht="21" customHeight="1" spans="1:3">
      <c r="A28" s="210" t="s">
        <v>1151</v>
      </c>
      <c r="B28" s="211"/>
      <c r="C28" s="209"/>
    </row>
    <row r="29" ht="21" customHeight="1" spans="1:3">
      <c r="A29" s="214" t="s">
        <v>1158</v>
      </c>
      <c r="B29" s="211">
        <v>0</v>
      </c>
      <c r="C29" s="209"/>
    </row>
    <row r="30" ht="21" customHeight="1" spans="1:3">
      <c r="A30" s="210" t="s">
        <v>1149</v>
      </c>
      <c r="B30" s="211"/>
      <c r="C30" s="209"/>
    </row>
    <row r="31" ht="21" customHeight="1" spans="1:3">
      <c r="A31" s="210" t="s">
        <v>1150</v>
      </c>
      <c r="B31" s="211"/>
      <c r="C31" s="209"/>
    </row>
    <row r="32" ht="21" customHeight="1" spans="1:3">
      <c r="A32" s="210" t="s">
        <v>1151</v>
      </c>
      <c r="B32" s="211"/>
      <c r="C32" s="209"/>
    </row>
    <row r="33" ht="21" customHeight="1" spans="1:3">
      <c r="A33" s="214" t="s">
        <v>1159</v>
      </c>
      <c r="B33" s="211">
        <v>0</v>
      </c>
      <c r="C33" s="209"/>
    </row>
    <row r="34" ht="21" customHeight="1" spans="1:3">
      <c r="A34" s="210" t="s">
        <v>1149</v>
      </c>
      <c r="B34" s="211"/>
      <c r="C34" s="209"/>
    </row>
    <row r="35" ht="21" customHeight="1" spans="1:3">
      <c r="A35" s="210" t="s">
        <v>1150</v>
      </c>
      <c r="B35" s="211"/>
      <c r="C35" s="209"/>
    </row>
    <row r="36" ht="21" customHeight="1" spans="1:3">
      <c r="A36" s="210" t="s">
        <v>1151</v>
      </c>
      <c r="B36" s="211"/>
      <c r="C36" s="209"/>
    </row>
    <row r="37" ht="21" customHeight="1" spans="1:3">
      <c r="A37" s="214" t="s">
        <v>1160</v>
      </c>
      <c r="B37" s="211">
        <v>0</v>
      </c>
      <c r="C37" s="209"/>
    </row>
    <row r="38" ht="21" customHeight="1" spans="1:3">
      <c r="A38" s="210" t="s">
        <v>1149</v>
      </c>
      <c r="B38" s="211"/>
      <c r="C38" s="209"/>
    </row>
    <row r="39" ht="21" customHeight="1" spans="1:3">
      <c r="A39" s="210" t="s">
        <v>1150</v>
      </c>
      <c r="B39" s="211"/>
      <c r="C39" s="209"/>
    </row>
    <row r="40" ht="21" customHeight="1" spans="1:3">
      <c r="A40" s="216" t="s">
        <v>1151</v>
      </c>
      <c r="B40" s="217"/>
      <c r="C40" s="209"/>
    </row>
    <row r="41" ht="38.1" customHeight="1" spans="1:2">
      <c r="A41" s="218" t="s">
        <v>1161</v>
      </c>
      <c r="B41" s="218"/>
    </row>
  </sheetData>
  <mergeCells count="2">
    <mergeCell ref="A2:B2"/>
    <mergeCell ref="A41:B41"/>
  </mergeCells>
  <printOptions horizontalCentered="1"/>
  <pageMargins left="0.75" right="0.55" top="0.788888888888889" bottom="0.979166666666667" header="0.509027777777778" footer="0.509027777777778"/>
  <pageSetup paperSize="9" fitToHeight="0" orientation="portrait" blackAndWhite="1"/>
  <headerFooter alignWithMargins="0">
    <evenFooter>&amp;L—&amp;P—</evenFooter>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E50"/>
  <sheetViews>
    <sheetView view="pageBreakPreview" zoomScaleNormal="100" zoomScaleSheetLayoutView="100" workbookViewId="0">
      <selection activeCell="B8" sqref="B8"/>
    </sheetView>
  </sheetViews>
  <sheetFormatPr defaultColWidth="9" defaultRowHeight="13.5" outlineLevelCol="4"/>
  <cols>
    <col min="1" max="1" width="51.75" style="203" customWidth="1"/>
    <col min="2" max="2" width="27.75" style="203" customWidth="1"/>
    <col min="3" max="3" width="9" style="203"/>
    <col min="4" max="4" width="13.75" style="203"/>
    <col min="5" max="5" width="8.5" style="203" customWidth="1"/>
    <col min="6" max="242" width="9" style="203"/>
    <col min="243" max="243" width="39.375" style="203" customWidth="1"/>
    <col min="244" max="244" width="15.25" style="203" customWidth="1"/>
    <col min="245" max="246" width="12.875" style="203" customWidth="1"/>
    <col min="247" max="247" width="15" style="203" customWidth="1"/>
    <col min="248" max="16384" width="9" style="203"/>
  </cols>
  <sheetData>
    <row r="1" ht="14.25" spans="2:2">
      <c r="B1" s="204" t="s">
        <v>1184</v>
      </c>
    </row>
    <row r="2" ht="22.5" spans="1:2">
      <c r="A2" s="205" t="s">
        <v>1185</v>
      </c>
      <c r="B2" s="205"/>
    </row>
    <row r="3" ht="14.25" spans="2:2">
      <c r="B3" s="206" t="s">
        <v>313</v>
      </c>
    </row>
    <row r="4" ht="21.95" customHeight="1" spans="1:3">
      <c r="A4" s="207" t="s">
        <v>1164</v>
      </c>
      <c r="B4" s="208" t="s">
        <v>379</v>
      </c>
      <c r="C4" s="209"/>
    </row>
    <row r="5" ht="21.95" customHeight="1" spans="1:5">
      <c r="A5" s="210" t="s">
        <v>1186</v>
      </c>
      <c r="B5" s="211">
        <v>0</v>
      </c>
      <c r="C5" s="212"/>
      <c r="D5" s="213"/>
      <c r="E5" s="213"/>
    </row>
    <row r="6" ht="21.95" customHeight="1" spans="1:5">
      <c r="A6" s="210" t="s">
        <v>1166</v>
      </c>
      <c r="B6" s="211"/>
      <c r="C6" s="212"/>
      <c r="D6" s="213"/>
      <c r="E6" s="213"/>
    </row>
    <row r="7" ht="21.95" customHeight="1" spans="1:3">
      <c r="A7" s="210" t="s">
        <v>1167</v>
      </c>
      <c r="B7" s="211">
        <v>0</v>
      </c>
      <c r="C7" s="209"/>
    </row>
    <row r="8" ht="21.95" customHeight="1" spans="1:3">
      <c r="A8" s="210" t="s">
        <v>1187</v>
      </c>
      <c r="B8" s="211"/>
      <c r="C8" s="209"/>
    </row>
    <row r="9" ht="21.95" customHeight="1" spans="1:3">
      <c r="A9" s="210" t="s">
        <v>1188</v>
      </c>
      <c r="B9" s="211"/>
      <c r="C9" s="209"/>
    </row>
    <row r="10" ht="21.95" customHeight="1" spans="1:3">
      <c r="A10" s="210" t="s">
        <v>1189</v>
      </c>
      <c r="B10" s="211"/>
      <c r="C10" s="209"/>
    </row>
    <row r="11" ht="21.95" customHeight="1" spans="1:3">
      <c r="A11" s="210" t="s">
        <v>1190</v>
      </c>
      <c r="B11" s="211"/>
      <c r="C11" s="209"/>
    </row>
    <row r="12" ht="21.95" customHeight="1" spans="1:3">
      <c r="A12" s="210" t="s">
        <v>1191</v>
      </c>
      <c r="B12" s="211"/>
      <c r="C12" s="209"/>
    </row>
    <row r="13" ht="21.95" customHeight="1" spans="1:3">
      <c r="A13" s="210" t="s">
        <v>1169</v>
      </c>
      <c r="B13" s="211">
        <v>0</v>
      </c>
      <c r="C13" s="209"/>
    </row>
    <row r="14" ht="21.95" customHeight="1" spans="1:3">
      <c r="A14" s="210" t="s">
        <v>1192</v>
      </c>
      <c r="B14" s="211"/>
      <c r="C14" s="209"/>
    </row>
    <row r="15" ht="21.95" customHeight="1" spans="1:3">
      <c r="A15" s="214" t="s">
        <v>1193</v>
      </c>
      <c r="B15" s="211"/>
      <c r="C15" s="209"/>
    </row>
    <row r="16" ht="21.95" customHeight="1" spans="1:3">
      <c r="A16" s="210" t="s">
        <v>1194</v>
      </c>
      <c r="B16" s="211"/>
      <c r="C16" s="209"/>
    </row>
    <row r="17" ht="21.95" customHeight="1" spans="1:3">
      <c r="A17" s="214" t="s">
        <v>1190</v>
      </c>
      <c r="B17" s="215"/>
      <c r="C17" s="209"/>
    </row>
    <row r="18" ht="21.95" customHeight="1" spans="1:3">
      <c r="A18" s="210" t="s">
        <v>1195</v>
      </c>
      <c r="B18" s="215"/>
      <c r="C18" s="209"/>
    </row>
    <row r="19" ht="21.95" customHeight="1" spans="1:3">
      <c r="A19" s="214" t="s">
        <v>1196</v>
      </c>
      <c r="B19" s="211"/>
      <c r="C19" s="209"/>
    </row>
    <row r="20" ht="21.95" customHeight="1" spans="1:3">
      <c r="A20" s="210" t="s">
        <v>1171</v>
      </c>
      <c r="B20" s="215">
        <v>0</v>
      </c>
      <c r="C20" s="209"/>
    </row>
    <row r="21" ht="21.95" customHeight="1" spans="1:3">
      <c r="A21" s="214" t="s">
        <v>1197</v>
      </c>
      <c r="B21" s="211"/>
      <c r="C21" s="209"/>
    </row>
    <row r="22" ht="21.95" customHeight="1" spans="1:3">
      <c r="A22" s="210" t="s">
        <v>1198</v>
      </c>
      <c r="B22" s="211"/>
      <c r="C22" s="209"/>
    </row>
    <row r="23" ht="21.95" customHeight="1" spans="1:3">
      <c r="A23" s="210" t="s">
        <v>1199</v>
      </c>
      <c r="B23" s="211"/>
      <c r="C23" s="209"/>
    </row>
    <row r="24" ht="21.95" customHeight="1" spans="1:3">
      <c r="A24" s="210" t="s">
        <v>1200</v>
      </c>
      <c r="B24" s="211"/>
      <c r="C24" s="209"/>
    </row>
    <row r="25" ht="21.95" customHeight="1" spans="1:3">
      <c r="A25" s="210" t="s">
        <v>1173</v>
      </c>
      <c r="B25" s="211">
        <v>0</v>
      </c>
      <c r="C25" s="209"/>
    </row>
    <row r="26" ht="21.95" customHeight="1" spans="1:3">
      <c r="A26" s="210" t="s">
        <v>1201</v>
      </c>
      <c r="B26" s="211"/>
      <c r="C26" s="209"/>
    </row>
    <row r="27" ht="21.95" customHeight="1" spans="1:3">
      <c r="A27" s="210" t="s">
        <v>1202</v>
      </c>
      <c r="B27" s="211"/>
      <c r="C27" s="209"/>
    </row>
    <row r="28" ht="21.95" customHeight="1" spans="1:3">
      <c r="A28" s="210" t="s">
        <v>1203</v>
      </c>
      <c r="B28" s="211"/>
      <c r="C28" s="209"/>
    </row>
    <row r="29" ht="21.95" customHeight="1" spans="1:3">
      <c r="A29" s="210" t="s">
        <v>1204</v>
      </c>
      <c r="B29" s="211"/>
      <c r="C29" s="209"/>
    </row>
    <row r="30" ht="21.95" customHeight="1" spans="1:3">
      <c r="A30" s="210" t="s">
        <v>1175</v>
      </c>
      <c r="B30" s="211">
        <v>0</v>
      </c>
      <c r="C30" s="209"/>
    </row>
    <row r="31" ht="21.95" customHeight="1" spans="1:3">
      <c r="A31" s="210" t="s">
        <v>1205</v>
      </c>
      <c r="B31" s="211"/>
      <c r="C31" s="209"/>
    </row>
    <row r="32" ht="21.95" customHeight="1" spans="1:3">
      <c r="A32" s="210" t="s">
        <v>1206</v>
      </c>
      <c r="B32" s="211"/>
      <c r="C32" s="209"/>
    </row>
    <row r="33" ht="21.95" customHeight="1" spans="1:3">
      <c r="A33" s="210" t="s">
        <v>1207</v>
      </c>
      <c r="B33" s="211"/>
      <c r="C33" s="209"/>
    </row>
    <row r="34" ht="21.95" customHeight="1" spans="1:3">
      <c r="A34" s="210" t="s">
        <v>1208</v>
      </c>
      <c r="B34" s="211"/>
      <c r="C34" s="209"/>
    </row>
    <row r="35" ht="21.95" customHeight="1" spans="1:3">
      <c r="A35" s="210" t="s">
        <v>1177</v>
      </c>
      <c r="B35" s="211">
        <v>0</v>
      </c>
      <c r="C35" s="209"/>
    </row>
    <row r="36" ht="21.95" customHeight="1" spans="1:3">
      <c r="A36" s="210" t="s">
        <v>1209</v>
      </c>
      <c r="B36" s="211"/>
      <c r="C36" s="209"/>
    </row>
    <row r="37" ht="21.95" customHeight="1" spans="1:3">
      <c r="A37" s="210" t="s">
        <v>1210</v>
      </c>
      <c r="B37" s="211"/>
      <c r="C37" s="209"/>
    </row>
    <row r="38" ht="21.95" customHeight="1" spans="1:3">
      <c r="A38" s="210" t="s">
        <v>1211</v>
      </c>
      <c r="B38" s="211"/>
      <c r="C38" s="209"/>
    </row>
    <row r="39" ht="21.95" customHeight="1" spans="1:3">
      <c r="A39" s="210" t="s">
        <v>1212</v>
      </c>
      <c r="B39" s="211"/>
      <c r="C39" s="209"/>
    </row>
    <row r="40" ht="21.95" customHeight="1" spans="1:3">
      <c r="A40" s="210" t="s">
        <v>1213</v>
      </c>
      <c r="B40" s="211"/>
      <c r="C40" s="209"/>
    </row>
    <row r="41" ht="21.95" customHeight="1" spans="1:3">
      <c r="A41" s="210" t="s">
        <v>1178</v>
      </c>
      <c r="B41" s="211">
        <v>0</v>
      </c>
      <c r="C41" s="209"/>
    </row>
    <row r="42" ht="21.95" customHeight="1" spans="1:3">
      <c r="A42" s="210" t="s">
        <v>1197</v>
      </c>
      <c r="B42" s="211"/>
      <c r="C42" s="209"/>
    </row>
    <row r="43" ht="36" customHeight="1" spans="1:3">
      <c r="A43" s="210" t="s">
        <v>1214</v>
      </c>
      <c r="B43" s="211"/>
      <c r="C43" s="209"/>
    </row>
    <row r="44" ht="21.95" customHeight="1" spans="1:3">
      <c r="A44" s="210" t="s">
        <v>1215</v>
      </c>
      <c r="B44" s="211"/>
      <c r="C44" s="209"/>
    </row>
    <row r="45" ht="21.95" customHeight="1" spans="1:3">
      <c r="A45" s="210" t="s">
        <v>1216</v>
      </c>
      <c r="B45" s="211"/>
      <c r="C45" s="209"/>
    </row>
    <row r="46" ht="21.95" customHeight="1" spans="1:3">
      <c r="A46" s="210" t="s">
        <v>1179</v>
      </c>
      <c r="B46" s="211">
        <v>0</v>
      </c>
      <c r="C46" s="209"/>
    </row>
    <row r="47" ht="21.95" customHeight="1" spans="1:3">
      <c r="A47" s="210" t="s">
        <v>1187</v>
      </c>
      <c r="B47" s="211"/>
      <c r="C47" s="209"/>
    </row>
    <row r="48" ht="21.95" customHeight="1" spans="1:3">
      <c r="A48" s="210" t="s">
        <v>1217</v>
      </c>
      <c r="B48" s="211"/>
      <c r="C48" s="209"/>
    </row>
    <row r="49" ht="21.95" customHeight="1" spans="1:3">
      <c r="A49" s="216" t="s">
        <v>1218</v>
      </c>
      <c r="B49" s="217"/>
      <c r="C49" s="209"/>
    </row>
    <row r="50" ht="42" customHeight="1" spans="1:2">
      <c r="A50" s="218" t="s">
        <v>1180</v>
      </c>
      <c r="B50" s="218"/>
    </row>
  </sheetData>
  <mergeCells count="2">
    <mergeCell ref="A2:B2"/>
    <mergeCell ref="A50:B50"/>
  </mergeCells>
  <printOptions horizontalCentered="1"/>
  <pageMargins left="0.75" right="0.55" top="0.788888888888889" bottom="0.979166666666667" header="0.509027777777778" footer="0.509027777777778"/>
  <pageSetup paperSize="9" fitToHeight="0" orientation="portrait" blackAndWhite="1"/>
  <headerFooter alignWithMargins="0">
    <evenFooter>&amp;L—&amp;P—</even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K101"/>
  <sheetViews>
    <sheetView workbookViewId="0">
      <selection activeCell="E6" sqref="E6"/>
    </sheetView>
  </sheetViews>
  <sheetFormatPr defaultColWidth="9" defaultRowHeight="14.25"/>
  <cols>
    <col min="1" max="2" width="4.375" style="634" customWidth="1"/>
    <col min="3" max="3" width="67.125" style="634" customWidth="1"/>
    <col min="4" max="4" width="6.75" style="634" customWidth="1"/>
    <col min="5" max="5" width="43.375" style="634" customWidth="1"/>
    <col min="6" max="6" width="12.75" style="635" customWidth="1"/>
    <col min="7" max="8" width="15.25" style="635" customWidth="1"/>
    <col min="9" max="9" width="2.75" style="635" customWidth="1"/>
    <col min="10" max="10" width="9" style="634"/>
    <col min="11" max="11" width="10.375" style="634"/>
    <col min="12" max="16384" width="9" style="634"/>
  </cols>
  <sheetData>
    <row r="1" ht="48.75" customHeight="1" spans="1:9">
      <c r="A1" s="636" t="s">
        <v>0</v>
      </c>
      <c r="B1" s="636"/>
      <c r="C1" s="636"/>
      <c r="D1" s="636"/>
      <c r="E1" s="636"/>
      <c r="F1" s="636"/>
      <c r="G1" s="636"/>
      <c r="H1" s="636"/>
      <c r="I1" s="636"/>
    </row>
    <row r="2" ht="36.95" customHeight="1" spans="1:9">
      <c r="A2" s="637" t="s">
        <v>270</v>
      </c>
      <c r="B2" s="637" t="s">
        <v>271</v>
      </c>
      <c r="C2" s="638" t="s">
        <v>1</v>
      </c>
      <c r="D2" s="638" t="s">
        <v>195</v>
      </c>
      <c r="E2" s="638" t="s">
        <v>196</v>
      </c>
      <c r="F2" s="639" t="s">
        <v>2</v>
      </c>
      <c r="G2" s="639" t="s">
        <v>3</v>
      </c>
      <c r="H2" s="639" t="s">
        <v>4</v>
      </c>
      <c r="I2" s="639" t="s">
        <v>5</v>
      </c>
    </row>
    <row r="3" ht="36.95" customHeight="1" spans="1:9">
      <c r="A3" s="640" t="s">
        <v>272</v>
      </c>
      <c r="B3" s="640"/>
      <c r="C3" s="638"/>
      <c r="D3" s="638"/>
      <c r="E3" s="638"/>
      <c r="F3" s="639"/>
      <c r="G3" s="639"/>
      <c r="H3" s="639"/>
      <c r="I3" s="639"/>
    </row>
    <row r="4" ht="36.95" customHeight="1" spans="1:9">
      <c r="A4" s="641" t="s">
        <v>6</v>
      </c>
      <c r="B4" s="641"/>
      <c r="C4" s="642"/>
      <c r="D4" s="642"/>
      <c r="E4" s="642"/>
      <c r="F4" s="643"/>
      <c r="G4" s="643"/>
      <c r="H4" s="643"/>
      <c r="I4" s="643"/>
    </row>
    <row r="5" ht="36.95" customHeight="1" spans="1:9">
      <c r="A5" s="642" t="s">
        <v>7</v>
      </c>
      <c r="B5" s="642"/>
      <c r="C5" s="642"/>
      <c r="D5" s="642"/>
      <c r="E5" s="642"/>
      <c r="F5" s="644"/>
      <c r="G5" s="644"/>
      <c r="H5" s="644"/>
      <c r="I5" s="644"/>
    </row>
    <row r="6" ht="36.95" customHeight="1" spans="1:9">
      <c r="A6" s="645" t="s">
        <v>8</v>
      </c>
      <c r="B6" s="645" t="s">
        <v>8</v>
      </c>
      <c r="C6" s="642" t="s">
        <v>9</v>
      </c>
      <c r="D6" s="642"/>
      <c r="E6" s="642"/>
      <c r="F6" s="646" t="s">
        <v>10</v>
      </c>
      <c r="G6" s="647" t="s">
        <v>11</v>
      </c>
      <c r="H6" s="647"/>
      <c r="I6" s="647"/>
    </row>
    <row r="7" ht="36.95" customHeight="1" spans="1:9">
      <c r="A7" s="645" t="s">
        <v>12</v>
      </c>
      <c r="B7" s="645" t="s">
        <v>12</v>
      </c>
      <c r="C7" s="642" t="s">
        <v>13</v>
      </c>
      <c r="D7" s="642"/>
      <c r="E7" s="642"/>
      <c r="F7" s="646" t="s">
        <v>10</v>
      </c>
      <c r="G7" s="647" t="s">
        <v>11</v>
      </c>
      <c r="H7" s="647"/>
      <c r="I7" s="647"/>
    </row>
    <row r="8" ht="36.95" customHeight="1" spans="1:9">
      <c r="A8" s="645" t="s">
        <v>14</v>
      </c>
      <c r="B8" s="645" t="s">
        <v>14</v>
      </c>
      <c r="C8" s="642" t="s">
        <v>15</v>
      </c>
      <c r="D8" s="642"/>
      <c r="E8" s="642"/>
      <c r="F8" s="646" t="s">
        <v>10</v>
      </c>
      <c r="G8" s="647" t="s">
        <v>11</v>
      </c>
      <c r="H8" s="647"/>
      <c r="I8" s="647"/>
    </row>
    <row r="9" ht="36.95" customHeight="1" spans="1:9">
      <c r="A9" s="645" t="s">
        <v>16</v>
      </c>
      <c r="B9" s="645" t="s">
        <v>16</v>
      </c>
      <c r="C9" s="642" t="s">
        <v>17</v>
      </c>
      <c r="D9" s="642"/>
      <c r="E9" s="642"/>
      <c r="F9" s="646" t="s">
        <v>10</v>
      </c>
      <c r="G9" s="647" t="s">
        <v>11</v>
      </c>
      <c r="H9" s="647"/>
      <c r="I9" s="647"/>
    </row>
    <row r="10" ht="36.95" customHeight="1" spans="1:9">
      <c r="A10" s="645" t="s">
        <v>18</v>
      </c>
      <c r="B10" s="645" t="s">
        <v>18</v>
      </c>
      <c r="C10" s="642" t="s">
        <v>19</v>
      </c>
      <c r="D10" s="642"/>
      <c r="E10" s="642"/>
      <c r="F10" s="646" t="s">
        <v>20</v>
      </c>
      <c r="G10" s="647" t="s">
        <v>21</v>
      </c>
      <c r="H10" s="647"/>
      <c r="I10" s="647"/>
    </row>
    <row r="11" ht="36.95" customHeight="1" spans="1:9">
      <c r="A11" s="645" t="s">
        <v>22</v>
      </c>
      <c r="B11" s="645" t="s">
        <v>22</v>
      </c>
      <c r="C11" s="642" t="s">
        <v>23</v>
      </c>
      <c r="D11" s="642"/>
      <c r="E11" s="642"/>
      <c r="F11" s="647" t="s">
        <v>20</v>
      </c>
      <c r="G11" s="647" t="s">
        <v>24</v>
      </c>
      <c r="H11" s="647"/>
      <c r="I11" s="647"/>
    </row>
    <row r="12" ht="36.95" customHeight="1" spans="1:9">
      <c r="A12" s="645"/>
      <c r="B12" s="645" t="s">
        <v>26</v>
      </c>
      <c r="C12" s="642" t="s">
        <v>273</v>
      </c>
      <c r="D12" s="642" t="s">
        <v>199</v>
      </c>
      <c r="E12" s="648" t="s">
        <v>230</v>
      </c>
      <c r="F12" s="647" t="s">
        <v>20</v>
      </c>
      <c r="G12" s="647" t="s">
        <v>24</v>
      </c>
      <c r="H12" s="647"/>
      <c r="I12" s="647"/>
    </row>
    <row r="13" ht="36.95" customHeight="1" spans="1:9">
      <c r="A13" s="642" t="s">
        <v>25</v>
      </c>
      <c r="B13" s="642"/>
      <c r="C13" s="642"/>
      <c r="D13" s="642"/>
      <c r="E13" s="642"/>
      <c r="F13" s="644"/>
      <c r="G13" s="644"/>
      <c r="H13" s="644"/>
      <c r="I13" s="644"/>
    </row>
    <row r="14" ht="36.95" customHeight="1" spans="1:9">
      <c r="A14" s="645" t="s">
        <v>26</v>
      </c>
      <c r="B14" s="645" t="s">
        <v>28</v>
      </c>
      <c r="C14" s="642" t="s">
        <v>27</v>
      </c>
      <c r="D14" s="642"/>
      <c r="E14" s="642"/>
      <c r="F14" s="647" t="s">
        <v>20</v>
      </c>
      <c r="G14" s="647" t="s">
        <v>11</v>
      </c>
      <c r="H14" s="647"/>
      <c r="I14" s="647"/>
    </row>
    <row r="15" ht="36.95" customHeight="1" spans="1:9">
      <c r="A15" s="645" t="s">
        <v>28</v>
      </c>
      <c r="B15" s="645" t="s">
        <v>30</v>
      </c>
      <c r="C15" s="642" t="s">
        <v>29</v>
      </c>
      <c r="D15" s="642" t="s">
        <v>212</v>
      </c>
      <c r="E15" s="642" t="s">
        <v>274</v>
      </c>
      <c r="F15" s="647" t="s">
        <v>20</v>
      </c>
      <c r="G15" s="647" t="s">
        <v>11</v>
      </c>
      <c r="H15" s="647"/>
      <c r="I15" s="647"/>
    </row>
    <row r="16" ht="36.95" customHeight="1" spans="1:9">
      <c r="A16" s="645" t="s">
        <v>30</v>
      </c>
      <c r="B16" s="645" t="s">
        <v>33</v>
      </c>
      <c r="C16" s="642" t="s">
        <v>31</v>
      </c>
      <c r="D16" s="642"/>
      <c r="E16" s="642"/>
      <c r="F16" s="647" t="s">
        <v>20</v>
      </c>
      <c r="G16" s="647" t="s">
        <v>32</v>
      </c>
      <c r="H16" s="647"/>
      <c r="I16" s="647"/>
    </row>
    <row r="17" ht="36.95" customHeight="1" spans="1:9">
      <c r="A17" s="645" t="s">
        <v>33</v>
      </c>
      <c r="B17" s="645" t="s">
        <v>36</v>
      </c>
      <c r="C17" s="642" t="s">
        <v>34</v>
      </c>
      <c r="D17" s="642"/>
      <c r="E17" s="642"/>
      <c r="F17" s="647" t="s">
        <v>20</v>
      </c>
      <c r="G17" s="647" t="s">
        <v>24</v>
      </c>
      <c r="H17" s="647"/>
      <c r="I17" s="647"/>
    </row>
    <row r="18" ht="36.95" customHeight="1" spans="1:9">
      <c r="A18" s="649"/>
      <c r="B18" s="649"/>
      <c r="C18" s="642" t="s">
        <v>35</v>
      </c>
      <c r="D18" s="642"/>
      <c r="E18" s="642"/>
      <c r="F18" s="647" t="s">
        <v>20</v>
      </c>
      <c r="G18" s="647" t="s">
        <v>24</v>
      </c>
      <c r="H18" s="647"/>
      <c r="I18" s="647"/>
    </row>
    <row r="19" ht="36.95" customHeight="1" spans="1:11">
      <c r="A19" s="645" t="s">
        <v>36</v>
      </c>
      <c r="B19" s="645" t="s">
        <v>41</v>
      </c>
      <c r="C19" s="642" t="s">
        <v>37</v>
      </c>
      <c r="D19" s="642"/>
      <c r="E19" s="642"/>
      <c r="F19" s="647" t="s">
        <v>20</v>
      </c>
      <c r="G19" s="647" t="s">
        <v>38</v>
      </c>
      <c r="H19" s="647" t="s">
        <v>39</v>
      </c>
      <c r="I19" s="647" t="s">
        <v>40</v>
      </c>
      <c r="K19" s="634">
        <v>20564</v>
      </c>
    </row>
    <row r="20" ht="36.95" customHeight="1" spans="1:9">
      <c r="A20" s="645"/>
      <c r="B20" s="645" t="s">
        <v>45</v>
      </c>
      <c r="C20" s="642" t="s">
        <v>275</v>
      </c>
      <c r="D20" s="642" t="s">
        <v>199</v>
      </c>
      <c r="E20" s="648" t="s">
        <v>232</v>
      </c>
      <c r="F20" s="647" t="s">
        <v>20</v>
      </c>
      <c r="G20" s="647" t="s">
        <v>38</v>
      </c>
      <c r="H20" s="647"/>
      <c r="I20" s="647"/>
    </row>
    <row r="21" ht="36.95" customHeight="1" spans="1:11">
      <c r="A21" s="645" t="s">
        <v>41</v>
      </c>
      <c r="B21" s="645" t="s">
        <v>48</v>
      </c>
      <c r="C21" s="642" t="s">
        <v>42</v>
      </c>
      <c r="D21" s="642"/>
      <c r="E21" s="642"/>
      <c r="F21" s="647" t="s">
        <v>10</v>
      </c>
      <c r="G21" s="647" t="s">
        <v>38</v>
      </c>
      <c r="H21" s="647" t="s">
        <v>39</v>
      </c>
      <c r="I21" s="647" t="s">
        <v>40</v>
      </c>
      <c r="K21" s="634">
        <v>100363.94</v>
      </c>
    </row>
    <row r="22" ht="36.95" customHeight="1" spans="1:11">
      <c r="A22" s="650"/>
      <c r="B22" s="650"/>
      <c r="C22" s="651" t="s">
        <v>43</v>
      </c>
      <c r="D22" s="651"/>
      <c r="E22" s="651"/>
      <c r="F22" s="646"/>
      <c r="G22" s="646" t="s">
        <v>44</v>
      </c>
      <c r="H22" s="646"/>
      <c r="I22" s="646"/>
      <c r="K22" s="658">
        <f>SUM(K19:K21)</f>
        <v>120927.94</v>
      </c>
    </row>
    <row r="23" ht="36.95" customHeight="1" spans="1:9">
      <c r="A23" s="652" t="s">
        <v>45</v>
      </c>
      <c r="B23" s="652" t="s">
        <v>52</v>
      </c>
      <c r="C23" s="651" t="s">
        <v>198</v>
      </c>
      <c r="D23" s="651" t="s">
        <v>212</v>
      </c>
      <c r="E23" s="653" t="s">
        <v>233</v>
      </c>
      <c r="F23" s="646" t="s">
        <v>10</v>
      </c>
      <c r="G23" s="646" t="s">
        <v>47</v>
      </c>
      <c r="H23" s="646" t="s">
        <v>39</v>
      </c>
      <c r="I23" s="646"/>
    </row>
    <row r="24" ht="36.95" customHeight="1" spans="1:9">
      <c r="A24" s="652" t="s">
        <v>48</v>
      </c>
      <c r="B24" s="652" t="s">
        <v>55</v>
      </c>
      <c r="C24" s="654" t="s">
        <v>202</v>
      </c>
      <c r="D24" s="654" t="s">
        <v>212</v>
      </c>
      <c r="E24" s="653" t="s">
        <v>234</v>
      </c>
      <c r="F24" s="646" t="s">
        <v>10</v>
      </c>
      <c r="G24" s="646" t="s">
        <v>47</v>
      </c>
      <c r="H24" s="646" t="s">
        <v>39</v>
      </c>
      <c r="I24" s="646"/>
    </row>
    <row r="25" ht="36.95" customHeight="1" spans="1:9">
      <c r="A25" s="652"/>
      <c r="B25" s="652"/>
      <c r="C25" s="654" t="s">
        <v>50</v>
      </c>
      <c r="D25" s="654"/>
      <c r="E25" s="654"/>
      <c r="F25" s="646"/>
      <c r="G25" s="646" t="s">
        <v>51</v>
      </c>
      <c r="H25" s="646"/>
      <c r="I25" s="646"/>
    </row>
    <row r="26" ht="36.95" customHeight="1" spans="1:9">
      <c r="A26" s="652" t="s">
        <v>52</v>
      </c>
      <c r="B26" s="652" t="s">
        <v>58</v>
      </c>
      <c r="C26" s="642" t="s">
        <v>276</v>
      </c>
      <c r="D26" s="642"/>
      <c r="E26" s="642"/>
      <c r="F26" s="647" t="s">
        <v>10</v>
      </c>
      <c r="G26" s="647" t="s">
        <v>54</v>
      </c>
      <c r="H26" s="647" t="s">
        <v>39</v>
      </c>
      <c r="I26" s="647" t="s">
        <v>40</v>
      </c>
    </row>
    <row r="27" ht="36.95" customHeight="1" spans="1:9">
      <c r="A27" s="645" t="s">
        <v>55</v>
      </c>
      <c r="B27" s="645" t="s">
        <v>61</v>
      </c>
      <c r="C27" s="655" t="s">
        <v>56</v>
      </c>
      <c r="D27" s="655" t="s">
        <v>212</v>
      </c>
      <c r="E27" s="656" t="s">
        <v>236</v>
      </c>
      <c r="F27" s="647" t="s">
        <v>10</v>
      </c>
      <c r="G27" s="647" t="s">
        <v>57</v>
      </c>
      <c r="H27" s="647" t="s">
        <v>39</v>
      </c>
      <c r="I27" s="647"/>
    </row>
    <row r="28" ht="36.95" customHeight="1" spans="1:9">
      <c r="A28" s="645" t="s">
        <v>58</v>
      </c>
      <c r="B28" s="652" t="s">
        <v>63</v>
      </c>
      <c r="C28" s="644" t="s">
        <v>59</v>
      </c>
      <c r="D28" s="644"/>
      <c r="E28" s="644"/>
      <c r="F28" s="647"/>
      <c r="G28" s="647" t="s">
        <v>60</v>
      </c>
      <c r="H28" s="647"/>
      <c r="I28" s="647"/>
    </row>
    <row r="29" ht="36.95" customHeight="1" spans="1:9">
      <c r="A29" s="645" t="s">
        <v>61</v>
      </c>
      <c r="B29" s="645" t="s">
        <v>66</v>
      </c>
      <c r="C29" s="642" t="s">
        <v>62</v>
      </c>
      <c r="D29" s="642"/>
      <c r="E29" s="642"/>
      <c r="F29" s="647" t="s">
        <v>20</v>
      </c>
      <c r="G29" s="647" t="s">
        <v>38</v>
      </c>
      <c r="H29" s="647" t="s">
        <v>39</v>
      </c>
      <c r="I29" s="647" t="s">
        <v>40</v>
      </c>
    </row>
    <row r="30" ht="36.95" customHeight="1" spans="1:9">
      <c r="A30" s="645" t="s">
        <v>63</v>
      </c>
      <c r="B30" s="652" t="s">
        <v>68</v>
      </c>
      <c r="C30" s="642" t="s">
        <v>64</v>
      </c>
      <c r="D30" s="642"/>
      <c r="E30" s="642"/>
      <c r="F30" s="647" t="s">
        <v>10</v>
      </c>
      <c r="G30" s="647" t="s">
        <v>38</v>
      </c>
      <c r="H30" s="647" t="s">
        <v>39</v>
      </c>
      <c r="I30" s="647" t="s">
        <v>40</v>
      </c>
    </row>
    <row r="31" ht="36.95" customHeight="1" spans="1:9">
      <c r="A31" s="645"/>
      <c r="B31" s="645"/>
      <c r="C31" s="642" t="s">
        <v>65</v>
      </c>
      <c r="D31" s="642"/>
      <c r="E31" s="642"/>
      <c r="F31" s="647"/>
      <c r="G31" s="647" t="s">
        <v>38</v>
      </c>
      <c r="H31" s="647"/>
      <c r="I31" s="647"/>
    </row>
    <row r="32" ht="36.95" customHeight="1" spans="1:9">
      <c r="A32" s="645" t="s">
        <v>66</v>
      </c>
      <c r="B32" s="645" t="s">
        <v>71</v>
      </c>
      <c r="C32" s="642" t="s">
        <v>67</v>
      </c>
      <c r="D32" s="642"/>
      <c r="E32" s="642"/>
      <c r="F32" s="647" t="s">
        <v>20</v>
      </c>
      <c r="G32" s="647" t="s">
        <v>38</v>
      </c>
      <c r="H32" s="647" t="s">
        <v>39</v>
      </c>
      <c r="I32" s="647" t="s">
        <v>40</v>
      </c>
    </row>
    <row r="33" ht="36.95" customHeight="1" spans="1:9">
      <c r="A33" s="645" t="s">
        <v>68</v>
      </c>
      <c r="B33" s="645" t="s">
        <v>74</v>
      </c>
      <c r="C33" s="642" t="s">
        <v>69</v>
      </c>
      <c r="D33" s="642"/>
      <c r="E33" s="642"/>
      <c r="F33" s="647" t="s">
        <v>20</v>
      </c>
      <c r="G33" s="647" t="s">
        <v>70</v>
      </c>
      <c r="H33" s="647"/>
      <c r="I33" s="647"/>
    </row>
    <row r="34" ht="36.95" customHeight="1" spans="1:9">
      <c r="A34" s="645" t="s">
        <v>71</v>
      </c>
      <c r="B34" s="645" t="s">
        <v>78</v>
      </c>
      <c r="C34" s="642" t="s">
        <v>72</v>
      </c>
      <c r="D34" s="642"/>
      <c r="E34" s="642"/>
      <c r="F34" s="647" t="s">
        <v>73</v>
      </c>
      <c r="G34" s="647" t="s">
        <v>44</v>
      </c>
      <c r="H34" s="647" t="s">
        <v>39</v>
      </c>
      <c r="I34" s="647"/>
    </row>
    <row r="35" ht="36.95" customHeight="1" spans="1:9">
      <c r="A35" s="645" t="s">
        <v>74</v>
      </c>
      <c r="B35" s="645" t="s">
        <v>80</v>
      </c>
      <c r="C35" s="642" t="s">
        <v>75</v>
      </c>
      <c r="D35" s="642"/>
      <c r="E35" s="642"/>
      <c r="F35" s="647" t="s">
        <v>73</v>
      </c>
      <c r="G35" s="647" t="s">
        <v>44</v>
      </c>
      <c r="H35" s="647" t="s">
        <v>39</v>
      </c>
      <c r="I35" s="647"/>
    </row>
    <row r="36" ht="36.95" customHeight="1" spans="1:9">
      <c r="A36" s="645"/>
      <c r="B36" s="645"/>
      <c r="C36" s="642" t="s">
        <v>76</v>
      </c>
      <c r="D36" s="642"/>
      <c r="E36" s="642"/>
      <c r="F36" s="647"/>
      <c r="G36" s="647" t="s">
        <v>51</v>
      </c>
      <c r="H36" s="647"/>
      <c r="I36" s="647"/>
    </row>
    <row r="37" ht="36.95" customHeight="1" spans="1:9">
      <c r="A37" s="641" t="s">
        <v>77</v>
      </c>
      <c r="B37" s="641"/>
      <c r="C37" s="642"/>
      <c r="D37" s="642"/>
      <c r="E37" s="642"/>
      <c r="F37" s="647"/>
      <c r="G37" s="647"/>
      <c r="H37" s="647"/>
      <c r="I37" s="647"/>
    </row>
    <row r="38" ht="36.95" customHeight="1" spans="1:9">
      <c r="A38" s="645" t="s">
        <v>78</v>
      </c>
      <c r="B38" s="645" t="s">
        <v>82</v>
      </c>
      <c r="C38" s="642" t="s">
        <v>79</v>
      </c>
      <c r="D38" s="642"/>
      <c r="E38" s="642"/>
      <c r="F38" s="647" t="s">
        <v>10</v>
      </c>
      <c r="G38" s="647" t="s">
        <v>11</v>
      </c>
      <c r="H38" s="647"/>
      <c r="I38" s="647"/>
    </row>
    <row r="39" ht="36.95" customHeight="1" spans="1:9">
      <c r="A39" s="645" t="s">
        <v>80</v>
      </c>
      <c r="B39" s="645" t="s">
        <v>84</v>
      </c>
      <c r="C39" s="642" t="s">
        <v>81</v>
      </c>
      <c r="D39" s="642"/>
      <c r="E39" s="642"/>
      <c r="F39" s="647" t="s">
        <v>10</v>
      </c>
      <c r="G39" s="647" t="s">
        <v>11</v>
      </c>
      <c r="H39" s="647"/>
      <c r="I39" s="647"/>
    </row>
    <row r="40" ht="36.95" customHeight="1" spans="1:9">
      <c r="A40" s="645" t="s">
        <v>82</v>
      </c>
      <c r="B40" s="645" t="s">
        <v>86</v>
      </c>
      <c r="C40" s="642" t="s">
        <v>83</v>
      </c>
      <c r="D40" s="642"/>
      <c r="E40" s="642"/>
      <c r="F40" s="647" t="s">
        <v>20</v>
      </c>
      <c r="G40" s="647" t="s">
        <v>70</v>
      </c>
      <c r="H40" s="647"/>
      <c r="I40" s="647"/>
    </row>
    <row r="41" ht="36.95" customHeight="1" spans="1:9">
      <c r="A41" s="645" t="s">
        <v>84</v>
      </c>
      <c r="B41" s="645" t="s">
        <v>88</v>
      </c>
      <c r="C41" s="642" t="s">
        <v>85</v>
      </c>
      <c r="D41" s="642"/>
      <c r="E41" s="642"/>
      <c r="F41" s="647" t="s">
        <v>20</v>
      </c>
      <c r="G41" s="647" t="s">
        <v>70</v>
      </c>
      <c r="H41" s="647"/>
      <c r="I41" s="647"/>
    </row>
    <row r="42" ht="36.95" customHeight="1" spans="1:9">
      <c r="A42" s="645" t="s">
        <v>86</v>
      </c>
      <c r="B42" s="645" t="s">
        <v>90</v>
      </c>
      <c r="C42" s="642" t="s">
        <v>87</v>
      </c>
      <c r="D42" s="642"/>
      <c r="E42" s="642"/>
      <c r="F42" s="647" t="s">
        <v>20</v>
      </c>
      <c r="G42" s="647" t="s">
        <v>11</v>
      </c>
      <c r="H42" s="647"/>
      <c r="I42" s="647"/>
    </row>
    <row r="43" ht="36.95" customHeight="1" spans="1:9">
      <c r="A43" s="645" t="s">
        <v>88</v>
      </c>
      <c r="B43" s="645" t="s">
        <v>92</v>
      </c>
      <c r="C43" s="642" t="s">
        <v>89</v>
      </c>
      <c r="D43" s="642"/>
      <c r="E43" s="642"/>
      <c r="F43" s="647" t="s">
        <v>20</v>
      </c>
      <c r="G43" s="647" t="s">
        <v>11</v>
      </c>
      <c r="H43" s="647"/>
      <c r="I43" s="647"/>
    </row>
    <row r="44" ht="36.95" customHeight="1" spans="1:9">
      <c r="A44" s="645" t="s">
        <v>90</v>
      </c>
      <c r="B44" s="645" t="s">
        <v>94</v>
      </c>
      <c r="C44" s="642" t="s">
        <v>91</v>
      </c>
      <c r="D44" s="642"/>
      <c r="E44" s="642"/>
      <c r="F44" s="647" t="s">
        <v>20</v>
      </c>
      <c r="G44" s="647" t="s">
        <v>70</v>
      </c>
      <c r="H44" s="647"/>
      <c r="I44" s="647"/>
    </row>
    <row r="45" ht="36.95" customHeight="1" spans="1:9">
      <c r="A45" s="645" t="s">
        <v>92</v>
      </c>
      <c r="B45" s="645" t="s">
        <v>96</v>
      </c>
      <c r="C45" s="642" t="s">
        <v>93</v>
      </c>
      <c r="D45" s="642"/>
      <c r="E45" s="642"/>
      <c r="F45" s="647" t="s">
        <v>20</v>
      </c>
      <c r="G45" s="647" t="s">
        <v>70</v>
      </c>
      <c r="H45" s="647"/>
      <c r="I45" s="647"/>
    </row>
    <row r="46" ht="36.95" customHeight="1" spans="1:9">
      <c r="A46" s="645" t="s">
        <v>94</v>
      </c>
      <c r="B46" s="645" t="s">
        <v>98</v>
      </c>
      <c r="C46" s="642" t="s">
        <v>95</v>
      </c>
      <c r="D46" s="642"/>
      <c r="E46" s="642"/>
      <c r="F46" s="647" t="s">
        <v>20</v>
      </c>
      <c r="G46" s="647" t="s">
        <v>70</v>
      </c>
      <c r="H46" s="647"/>
      <c r="I46" s="647"/>
    </row>
    <row r="47" ht="36.95" customHeight="1" spans="1:9">
      <c r="A47" s="645" t="s">
        <v>96</v>
      </c>
      <c r="B47" s="645" t="s">
        <v>100</v>
      </c>
      <c r="C47" s="642" t="s">
        <v>97</v>
      </c>
      <c r="D47" s="642"/>
      <c r="E47" s="642"/>
      <c r="F47" s="647" t="s">
        <v>20</v>
      </c>
      <c r="G47" s="647" t="s">
        <v>70</v>
      </c>
      <c r="H47" s="647"/>
      <c r="I47" s="647"/>
    </row>
    <row r="48" ht="36.95" customHeight="1" spans="1:9">
      <c r="A48" s="645" t="s">
        <v>98</v>
      </c>
      <c r="B48" s="645" t="s">
        <v>102</v>
      </c>
      <c r="C48" s="642" t="s">
        <v>99</v>
      </c>
      <c r="D48" s="642"/>
      <c r="E48" s="642"/>
      <c r="F48" s="647" t="s">
        <v>20</v>
      </c>
      <c r="G48" s="647" t="s">
        <v>70</v>
      </c>
      <c r="H48" s="647"/>
      <c r="I48" s="647"/>
    </row>
    <row r="49" ht="36.95" customHeight="1" spans="1:9">
      <c r="A49" s="645" t="s">
        <v>100</v>
      </c>
      <c r="B49" s="645" t="s">
        <v>106</v>
      </c>
      <c r="C49" s="642" t="s">
        <v>101</v>
      </c>
      <c r="D49" s="642"/>
      <c r="E49" s="642"/>
      <c r="F49" s="647" t="s">
        <v>20</v>
      </c>
      <c r="G49" s="647" t="s">
        <v>70</v>
      </c>
      <c r="H49" s="647"/>
      <c r="I49" s="647"/>
    </row>
    <row r="50" ht="36.95" customHeight="1" spans="1:9">
      <c r="A50" s="645"/>
      <c r="B50" s="645" t="s">
        <v>108</v>
      </c>
      <c r="C50" s="642" t="s">
        <v>207</v>
      </c>
      <c r="D50" s="642" t="s">
        <v>199</v>
      </c>
      <c r="E50" s="648" t="s">
        <v>208</v>
      </c>
      <c r="F50" s="647"/>
      <c r="G50" s="647"/>
      <c r="H50" s="647"/>
      <c r="I50" s="647"/>
    </row>
    <row r="51" ht="36.95" customHeight="1" spans="1:9">
      <c r="A51" s="645" t="s">
        <v>102</v>
      </c>
      <c r="B51" s="645" t="s">
        <v>110</v>
      </c>
      <c r="C51" s="657" t="s">
        <v>103</v>
      </c>
      <c r="D51" s="655" t="s">
        <v>212</v>
      </c>
      <c r="E51" s="656" t="s">
        <v>237</v>
      </c>
      <c r="F51" s="647" t="s">
        <v>10</v>
      </c>
      <c r="G51" s="647" t="s">
        <v>70</v>
      </c>
      <c r="H51" s="647"/>
      <c r="I51" s="647"/>
    </row>
    <row r="52" ht="36.95" customHeight="1" spans="1:9">
      <c r="A52" s="641" t="s">
        <v>104</v>
      </c>
      <c r="B52" s="641"/>
      <c r="C52" s="642"/>
      <c r="D52" s="642"/>
      <c r="E52" s="642"/>
      <c r="F52" s="647"/>
      <c r="G52" s="647" t="s">
        <v>105</v>
      </c>
      <c r="H52" s="647"/>
      <c r="I52" s="647"/>
    </row>
    <row r="53" ht="36.95" customHeight="1" spans="1:9">
      <c r="A53" s="645" t="s">
        <v>106</v>
      </c>
      <c r="B53" s="645" t="s">
        <v>112</v>
      </c>
      <c r="C53" s="642" t="s">
        <v>107</v>
      </c>
      <c r="D53" s="642"/>
      <c r="E53" s="642"/>
      <c r="F53" s="647" t="s">
        <v>20</v>
      </c>
      <c r="G53" s="647" t="s">
        <v>105</v>
      </c>
      <c r="H53" s="647"/>
      <c r="I53" s="647"/>
    </row>
    <row r="54" ht="36.95" customHeight="1" spans="1:9">
      <c r="A54" s="645" t="s">
        <v>108</v>
      </c>
      <c r="B54" s="645" t="s">
        <v>114</v>
      </c>
      <c r="C54" s="642" t="s">
        <v>109</v>
      </c>
      <c r="D54" s="642"/>
      <c r="E54" s="642"/>
      <c r="F54" s="647" t="s">
        <v>20</v>
      </c>
      <c r="G54" s="647" t="s">
        <v>105</v>
      </c>
      <c r="H54" s="647"/>
      <c r="I54" s="647"/>
    </row>
    <row r="55" ht="36.95" customHeight="1" spans="1:9">
      <c r="A55" s="645" t="s">
        <v>110</v>
      </c>
      <c r="B55" s="645" t="s">
        <v>116</v>
      </c>
      <c r="C55" s="642" t="s">
        <v>111</v>
      </c>
      <c r="D55" s="642"/>
      <c r="E55" s="642"/>
      <c r="F55" s="647" t="s">
        <v>20</v>
      </c>
      <c r="G55" s="647" t="s">
        <v>105</v>
      </c>
      <c r="H55" s="647"/>
      <c r="I55" s="647"/>
    </row>
    <row r="56" ht="36.95" customHeight="1" spans="1:9">
      <c r="A56" s="645" t="s">
        <v>112</v>
      </c>
      <c r="B56" s="645" t="s">
        <v>118</v>
      </c>
      <c r="C56" s="642" t="s">
        <v>113</v>
      </c>
      <c r="D56" s="642"/>
      <c r="E56" s="642"/>
      <c r="F56" s="647" t="s">
        <v>20</v>
      </c>
      <c r="G56" s="647" t="s">
        <v>105</v>
      </c>
      <c r="H56" s="647"/>
      <c r="I56" s="647"/>
    </row>
    <row r="57" ht="36.95" customHeight="1" spans="1:9">
      <c r="A57" s="645" t="s">
        <v>114</v>
      </c>
      <c r="B57" s="645" t="s">
        <v>120</v>
      </c>
      <c r="C57" s="642" t="s">
        <v>115</v>
      </c>
      <c r="D57" s="642"/>
      <c r="E57" s="642"/>
      <c r="F57" s="647" t="s">
        <v>20</v>
      </c>
      <c r="G57" s="647" t="s">
        <v>105</v>
      </c>
      <c r="H57" s="647"/>
      <c r="I57" s="647"/>
    </row>
    <row r="58" ht="36.95" customHeight="1" spans="1:9">
      <c r="A58" s="645" t="s">
        <v>116</v>
      </c>
      <c r="B58" s="645" t="s">
        <v>122</v>
      </c>
      <c r="C58" s="642" t="s">
        <v>117</v>
      </c>
      <c r="D58" s="642"/>
      <c r="E58" s="642"/>
      <c r="F58" s="647" t="s">
        <v>20</v>
      </c>
      <c r="G58" s="647" t="s">
        <v>105</v>
      </c>
      <c r="H58" s="647"/>
      <c r="I58" s="647"/>
    </row>
    <row r="59" ht="36.95" customHeight="1" spans="1:9">
      <c r="A59" s="645" t="s">
        <v>118</v>
      </c>
      <c r="B59" s="645" t="s">
        <v>124</v>
      </c>
      <c r="C59" s="642" t="s">
        <v>119</v>
      </c>
      <c r="D59" s="642"/>
      <c r="E59" s="642"/>
      <c r="F59" s="647" t="s">
        <v>20</v>
      </c>
      <c r="G59" s="647" t="s">
        <v>105</v>
      </c>
      <c r="H59" s="647"/>
      <c r="I59" s="647"/>
    </row>
    <row r="60" ht="36.95" customHeight="1" spans="1:9">
      <c r="A60" s="645" t="s">
        <v>120</v>
      </c>
      <c r="B60" s="645" t="s">
        <v>126</v>
      </c>
      <c r="C60" s="642" t="s">
        <v>121</v>
      </c>
      <c r="D60" s="642"/>
      <c r="E60" s="642"/>
      <c r="F60" s="647" t="s">
        <v>20</v>
      </c>
      <c r="G60" s="647" t="s">
        <v>105</v>
      </c>
      <c r="H60" s="647"/>
      <c r="I60" s="647"/>
    </row>
    <row r="61" ht="36.95" customHeight="1" spans="1:9">
      <c r="A61" s="645" t="s">
        <v>122</v>
      </c>
      <c r="B61" s="645" t="s">
        <v>128</v>
      </c>
      <c r="C61" s="642" t="s">
        <v>123</v>
      </c>
      <c r="D61" s="642"/>
      <c r="E61" s="642"/>
      <c r="F61" s="647" t="s">
        <v>20</v>
      </c>
      <c r="G61" s="647" t="s">
        <v>105</v>
      </c>
      <c r="H61" s="647"/>
      <c r="I61" s="647"/>
    </row>
    <row r="62" ht="36.95" customHeight="1" spans="1:9">
      <c r="A62" s="645" t="s">
        <v>124</v>
      </c>
      <c r="B62" s="645" t="s">
        <v>130</v>
      </c>
      <c r="C62" s="642" t="s">
        <v>125</v>
      </c>
      <c r="D62" s="642"/>
      <c r="E62" s="642"/>
      <c r="F62" s="647" t="s">
        <v>20</v>
      </c>
      <c r="G62" s="647" t="s">
        <v>105</v>
      </c>
      <c r="H62" s="647"/>
      <c r="I62" s="647"/>
    </row>
    <row r="63" ht="36.95" customHeight="1" spans="1:9">
      <c r="A63" s="645" t="s">
        <v>126</v>
      </c>
      <c r="B63" s="645" t="s">
        <v>132</v>
      </c>
      <c r="C63" s="642" t="s">
        <v>127</v>
      </c>
      <c r="D63" s="642"/>
      <c r="E63" s="642"/>
      <c r="F63" s="647" t="s">
        <v>20</v>
      </c>
      <c r="G63" s="647" t="s">
        <v>105</v>
      </c>
      <c r="H63" s="647"/>
      <c r="I63" s="647"/>
    </row>
    <row r="64" ht="36.95" customHeight="1" spans="1:9">
      <c r="A64" s="645" t="s">
        <v>128</v>
      </c>
      <c r="B64" s="645" t="s">
        <v>136</v>
      </c>
      <c r="C64" s="642" t="s">
        <v>129</v>
      </c>
      <c r="D64" s="642"/>
      <c r="E64" s="642"/>
      <c r="F64" s="647" t="s">
        <v>20</v>
      </c>
      <c r="G64" s="647" t="s">
        <v>105</v>
      </c>
      <c r="H64" s="647"/>
      <c r="I64" s="647"/>
    </row>
    <row r="65" ht="36.95" customHeight="1" spans="1:9">
      <c r="A65" s="645" t="s">
        <v>130</v>
      </c>
      <c r="B65" s="645" t="s">
        <v>138</v>
      </c>
      <c r="C65" s="642" t="s">
        <v>131</v>
      </c>
      <c r="D65" s="642"/>
      <c r="E65" s="642"/>
      <c r="F65" s="647" t="s">
        <v>20</v>
      </c>
      <c r="G65" s="647" t="s">
        <v>105</v>
      </c>
      <c r="H65" s="647"/>
      <c r="I65" s="647"/>
    </row>
    <row r="66" ht="36.95" customHeight="1" spans="1:9">
      <c r="A66" s="645" t="s">
        <v>132</v>
      </c>
      <c r="B66" s="645" t="s">
        <v>140</v>
      </c>
      <c r="C66" s="642" t="s">
        <v>133</v>
      </c>
      <c r="D66" s="642"/>
      <c r="E66" s="642"/>
      <c r="F66" s="647" t="s">
        <v>20</v>
      </c>
      <c r="G66" s="647" t="s">
        <v>105</v>
      </c>
      <c r="H66" s="647"/>
      <c r="I66" s="647"/>
    </row>
    <row r="67" ht="36.95" customHeight="1" spans="1:9">
      <c r="A67" s="641" t="s">
        <v>134</v>
      </c>
      <c r="B67" s="641"/>
      <c r="C67" s="642"/>
      <c r="D67" s="642"/>
      <c r="E67" s="642"/>
      <c r="F67" s="647"/>
      <c r="G67" s="647" t="s">
        <v>135</v>
      </c>
      <c r="H67" s="647"/>
      <c r="I67" s="647"/>
    </row>
    <row r="68" ht="36.95" customHeight="1" spans="1:9">
      <c r="A68" s="645" t="s">
        <v>136</v>
      </c>
      <c r="B68" s="645" t="s">
        <v>142</v>
      </c>
      <c r="C68" s="642" t="s">
        <v>137</v>
      </c>
      <c r="D68" s="642"/>
      <c r="E68" s="642"/>
      <c r="F68" s="647" t="s">
        <v>20</v>
      </c>
      <c r="G68" s="647" t="s">
        <v>135</v>
      </c>
      <c r="H68" s="647"/>
      <c r="I68" s="647"/>
    </row>
    <row r="69" ht="36.95" customHeight="1" spans="1:9">
      <c r="A69" s="645" t="s">
        <v>138</v>
      </c>
      <c r="B69" s="645" t="s">
        <v>144</v>
      </c>
      <c r="C69" s="642" t="s">
        <v>139</v>
      </c>
      <c r="D69" s="642"/>
      <c r="E69" s="642"/>
      <c r="F69" s="647" t="s">
        <v>20</v>
      </c>
      <c r="G69" s="647" t="s">
        <v>135</v>
      </c>
      <c r="H69" s="647"/>
      <c r="I69" s="647"/>
    </row>
    <row r="70" ht="36.95" customHeight="1" spans="1:9">
      <c r="A70" s="645" t="s">
        <v>140</v>
      </c>
      <c r="B70" s="645" t="s">
        <v>146</v>
      </c>
      <c r="C70" s="642" t="s">
        <v>141</v>
      </c>
      <c r="D70" s="642"/>
      <c r="E70" s="642"/>
      <c r="F70" s="647" t="s">
        <v>20</v>
      </c>
      <c r="G70" s="647" t="s">
        <v>135</v>
      </c>
      <c r="H70" s="647"/>
      <c r="I70" s="647"/>
    </row>
    <row r="71" ht="36.95" customHeight="1" spans="1:9">
      <c r="A71" s="645" t="s">
        <v>142</v>
      </c>
      <c r="B71" s="645" t="s">
        <v>148</v>
      </c>
      <c r="C71" s="642" t="s">
        <v>143</v>
      </c>
      <c r="D71" s="642"/>
      <c r="E71" s="642"/>
      <c r="F71" s="647" t="s">
        <v>20</v>
      </c>
      <c r="G71" s="647" t="s">
        <v>135</v>
      </c>
      <c r="H71" s="647"/>
      <c r="I71" s="647"/>
    </row>
    <row r="72" ht="36.95" customHeight="1" spans="1:9">
      <c r="A72" s="645" t="s">
        <v>144</v>
      </c>
      <c r="B72" s="645" t="s">
        <v>150</v>
      </c>
      <c r="C72" s="642" t="s">
        <v>145</v>
      </c>
      <c r="D72" s="642"/>
      <c r="E72" s="642"/>
      <c r="F72" s="647" t="s">
        <v>20</v>
      </c>
      <c r="G72" s="647" t="s">
        <v>135</v>
      </c>
      <c r="H72" s="647"/>
      <c r="I72" s="647"/>
    </row>
    <row r="73" ht="36.95" customHeight="1" spans="1:9">
      <c r="A73" s="645" t="s">
        <v>146</v>
      </c>
      <c r="B73" s="645" t="s">
        <v>152</v>
      </c>
      <c r="C73" s="642" t="s">
        <v>147</v>
      </c>
      <c r="D73" s="642"/>
      <c r="E73" s="642"/>
      <c r="F73" s="647" t="s">
        <v>20</v>
      </c>
      <c r="G73" s="647" t="s">
        <v>135</v>
      </c>
      <c r="H73" s="647"/>
      <c r="I73" s="647"/>
    </row>
    <row r="74" ht="36.95" customHeight="1" spans="1:9">
      <c r="A74" s="645" t="s">
        <v>148</v>
      </c>
      <c r="B74" s="645" t="s">
        <v>154</v>
      </c>
      <c r="C74" s="642" t="s">
        <v>149</v>
      </c>
      <c r="D74" s="642"/>
      <c r="E74" s="642"/>
      <c r="F74" s="647" t="s">
        <v>20</v>
      </c>
      <c r="G74" s="647" t="s">
        <v>135</v>
      </c>
      <c r="H74" s="647"/>
      <c r="I74" s="647"/>
    </row>
    <row r="75" ht="36.95" customHeight="1" spans="1:9">
      <c r="A75" s="645" t="s">
        <v>150</v>
      </c>
      <c r="B75" s="645" t="s">
        <v>156</v>
      </c>
      <c r="C75" s="642" t="s">
        <v>151</v>
      </c>
      <c r="D75" s="642"/>
      <c r="E75" s="642"/>
      <c r="F75" s="647" t="s">
        <v>20</v>
      </c>
      <c r="G75" s="647" t="s">
        <v>135</v>
      </c>
      <c r="H75" s="647"/>
      <c r="I75" s="647"/>
    </row>
    <row r="76" ht="36.95" customHeight="1" spans="1:9">
      <c r="A76" s="645" t="s">
        <v>152</v>
      </c>
      <c r="B76" s="645" t="s">
        <v>158</v>
      </c>
      <c r="C76" s="642" t="s">
        <v>153</v>
      </c>
      <c r="D76" s="642"/>
      <c r="E76" s="642"/>
      <c r="F76" s="647" t="s">
        <v>20</v>
      </c>
      <c r="G76" s="647" t="s">
        <v>135</v>
      </c>
      <c r="H76" s="647"/>
      <c r="I76" s="647"/>
    </row>
    <row r="77" ht="36.95" customHeight="1" spans="1:9">
      <c r="A77" s="645" t="s">
        <v>154</v>
      </c>
      <c r="B77" s="645" t="s">
        <v>160</v>
      </c>
      <c r="C77" s="642" t="s">
        <v>155</v>
      </c>
      <c r="D77" s="642"/>
      <c r="E77" s="642"/>
      <c r="F77" s="647" t="s">
        <v>20</v>
      </c>
      <c r="G77" s="647" t="s">
        <v>135</v>
      </c>
      <c r="H77" s="647"/>
      <c r="I77" s="647"/>
    </row>
    <row r="78" ht="36.95" customHeight="1" spans="1:9">
      <c r="A78" s="645" t="s">
        <v>156</v>
      </c>
      <c r="B78" s="645" t="s">
        <v>162</v>
      </c>
      <c r="C78" s="642" t="s">
        <v>157</v>
      </c>
      <c r="D78" s="642"/>
      <c r="E78" s="642"/>
      <c r="F78" s="647" t="s">
        <v>20</v>
      </c>
      <c r="G78" s="647" t="s">
        <v>135</v>
      </c>
      <c r="H78" s="647"/>
      <c r="I78" s="647"/>
    </row>
    <row r="79" ht="36.95" customHeight="1" spans="1:9">
      <c r="A79" s="645" t="s">
        <v>158</v>
      </c>
      <c r="B79" s="645" t="s">
        <v>164</v>
      </c>
      <c r="C79" s="642" t="s">
        <v>159</v>
      </c>
      <c r="D79" s="642"/>
      <c r="E79" s="642"/>
      <c r="F79" s="647" t="s">
        <v>20</v>
      </c>
      <c r="G79" s="647" t="s">
        <v>135</v>
      </c>
      <c r="H79" s="647"/>
      <c r="I79" s="647"/>
    </row>
    <row r="80" ht="36.95" customHeight="1" spans="1:9">
      <c r="A80" s="645" t="s">
        <v>160</v>
      </c>
      <c r="B80" s="645" t="s">
        <v>166</v>
      </c>
      <c r="C80" s="642" t="s">
        <v>161</v>
      </c>
      <c r="D80" s="642"/>
      <c r="E80" s="642"/>
      <c r="F80" s="647" t="s">
        <v>20</v>
      </c>
      <c r="G80" s="647" t="s">
        <v>135</v>
      </c>
      <c r="H80" s="647"/>
      <c r="I80" s="647"/>
    </row>
    <row r="81" ht="36.95" customHeight="1" spans="1:9">
      <c r="A81" s="645" t="s">
        <v>162</v>
      </c>
      <c r="B81" s="645" t="s">
        <v>250</v>
      </c>
      <c r="C81" s="642" t="s">
        <v>163</v>
      </c>
      <c r="D81" s="642"/>
      <c r="E81" s="642"/>
      <c r="F81" s="647" t="s">
        <v>20</v>
      </c>
      <c r="G81" s="647" t="s">
        <v>135</v>
      </c>
      <c r="H81" s="647"/>
      <c r="I81" s="647"/>
    </row>
    <row r="82" ht="36.95" customHeight="1" spans="1:9">
      <c r="A82" s="645" t="s">
        <v>164</v>
      </c>
      <c r="B82" s="645" t="s">
        <v>169</v>
      </c>
      <c r="C82" s="642" t="s">
        <v>165</v>
      </c>
      <c r="D82" s="642"/>
      <c r="E82" s="642"/>
      <c r="F82" s="647" t="s">
        <v>20</v>
      </c>
      <c r="G82" s="647" t="s">
        <v>135</v>
      </c>
      <c r="H82" s="647"/>
      <c r="I82" s="647"/>
    </row>
    <row r="83" ht="36.95" customHeight="1" spans="1:9">
      <c r="A83" s="645" t="s">
        <v>250</v>
      </c>
      <c r="B83" s="645" t="s">
        <v>172</v>
      </c>
      <c r="C83" s="642" t="s">
        <v>167</v>
      </c>
      <c r="D83" s="642"/>
      <c r="E83" s="642"/>
      <c r="F83" s="647" t="s">
        <v>20</v>
      </c>
      <c r="G83" s="647" t="s">
        <v>135</v>
      </c>
      <c r="H83" s="647"/>
      <c r="I83" s="647"/>
    </row>
    <row r="84" ht="36.95" customHeight="1" spans="1:9">
      <c r="A84" s="641" t="s">
        <v>168</v>
      </c>
      <c r="B84" s="641"/>
      <c r="C84" s="642"/>
      <c r="D84" s="642"/>
      <c r="E84" s="642"/>
      <c r="F84" s="647" t="s">
        <v>20</v>
      </c>
      <c r="G84" s="647"/>
      <c r="H84" s="647"/>
      <c r="I84" s="647"/>
    </row>
    <row r="85" ht="36.95" customHeight="1" spans="1:10">
      <c r="A85" s="645" t="s">
        <v>169</v>
      </c>
      <c r="B85" s="645" t="s">
        <v>174</v>
      </c>
      <c r="C85" s="642" t="s">
        <v>211</v>
      </c>
      <c r="D85" s="642" t="s">
        <v>212</v>
      </c>
      <c r="E85" s="659"/>
      <c r="F85" s="647" t="s">
        <v>20</v>
      </c>
      <c r="G85" s="647" t="s">
        <v>171</v>
      </c>
      <c r="H85" s="647"/>
      <c r="I85" s="647"/>
      <c r="J85" s="634" t="s">
        <v>213</v>
      </c>
    </row>
    <row r="86" ht="36.95" customHeight="1" spans="1:10">
      <c r="A86" s="645" t="s">
        <v>172</v>
      </c>
      <c r="B86" s="645" t="s">
        <v>176</v>
      </c>
      <c r="C86" s="642" t="s">
        <v>214</v>
      </c>
      <c r="D86" s="642" t="s">
        <v>212</v>
      </c>
      <c r="E86" s="659"/>
      <c r="F86" s="647" t="s">
        <v>20</v>
      </c>
      <c r="G86" s="647" t="s">
        <v>171</v>
      </c>
      <c r="H86" s="647"/>
      <c r="I86" s="647"/>
      <c r="J86" s="634" t="s">
        <v>215</v>
      </c>
    </row>
    <row r="87" ht="36.95" customHeight="1" spans="1:10">
      <c r="A87" s="645" t="s">
        <v>174</v>
      </c>
      <c r="B87" s="645" t="s">
        <v>179</v>
      </c>
      <c r="C87" s="642" t="s">
        <v>216</v>
      </c>
      <c r="D87" s="642" t="s">
        <v>212</v>
      </c>
      <c r="E87" s="659"/>
      <c r="F87" s="647" t="s">
        <v>20</v>
      </c>
      <c r="G87" s="647" t="s">
        <v>171</v>
      </c>
      <c r="H87" s="647"/>
      <c r="I87" s="647"/>
      <c r="J87" s="634" t="s">
        <v>217</v>
      </c>
    </row>
    <row r="88" ht="36.95" customHeight="1" spans="1:10">
      <c r="A88" s="645" t="s">
        <v>176</v>
      </c>
      <c r="B88" s="645" t="s">
        <v>182</v>
      </c>
      <c r="C88" s="642" t="s">
        <v>218</v>
      </c>
      <c r="D88" s="642" t="s">
        <v>212</v>
      </c>
      <c r="E88" s="659"/>
      <c r="F88" s="647" t="s">
        <v>20</v>
      </c>
      <c r="G88" s="647" t="s">
        <v>171</v>
      </c>
      <c r="H88" s="647"/>
      <c r="I88" s="647"/>
      <c r="J88" s="634" t="s">
        <v>219</v>
      </c>
    </row>
    <row r="89" ht="36.95" customHeight="1" spans="1:9">
      <c r="A89" s="645"/>
      <c r="B89" s="645" t="s">
        <v>184</v>
      </c>
      <c r="C89" s="642" t="s">
        <v>220</v>
      </c>
      <c r="D89" s="642" t="s">
        <v>199</v>
      </c>
      <c r="E89" s="659"/>
      <c r="F89" s="647" t="s">
        <v>20</v>
      </c>
      <c r="G89" s="647" t="s">
        <v>171</v>
      </c>
      <c r="H89" s="647"/>
      <c r="I89" s="647"/>
    </row>
    <row r="90" ht="36.95" customHeight="1" spans="1:9">
      <c r="A90" s="645"/>
      <c r="B90" s="645" t="s">
        <v>186</v>
      </c>
      <c r="C90" s="642" t="s">
        <v>221</v>
      </c>
      <c r="D90" s="642" t="s">
        <v>199</v>
      </c>
      <c r="E90" s="659"/>
      <c r="F90" s="647" t="s">
        <v>20</v>
      </c>
      <c r="G90" s="647" t="s">
        <v>171</v>
      </c>
      <c r="H90" s="647"/>
      <c r="I90" s="647"/>
    </row>
    <row r="91" ht="36.95" customHeight="1" spans="1:9">
      <c r="A91" s="645"/>
      <c r="B91" s="645" t="s">
        <v>188</v>
      </c>
      <c r="C91" s="642" t="s">
        <v>222</v>
      </c>
      <c r="D91" s="642" t="s">
        <v>199</v>
      </c>
      <c r="E91" s="659"/>
      <c r="F91" s="647" t="s">
        <v>20</v>
      </c>
      <c r="G91" s="647" t="s">
        <v>171</v>
      </c>
      <c r="H91" s="647"/>
      <c r="I91" s="647"/>
    </row>
    <row r="92" ht="36.95" customHeight="1" spans="1:10">
      <c r="A92" s="641" t="s">
        <v>178</v>
      </c>
      <c r="B92" s="641"/>
      <c r="C92" s="642"/>
      <c r="D92" s="642"/>
      <c r="E92" s="642"/>
      <c r="F92" s="647"/>
      <c r="G92" s="647"/>
      <c r="H92" s="647"/>
      <c r="I92" s="647"/>
      <c r="J92" s="634" t="s">
        <v>223</v>
      </c>
    </row>
    <row r="93" ht="36.95" customHeight="1" spans="1:10">
      <c r="A93" s="645" t="s">
        <v>179</v>
      </c>
      <c r="B93" s="645" t="s">
        <v>190</v>
      </c>
      <c r="C93" s="644" t="s">
        <v>180</v>
      </c>
      <c r="D93" s="644"/>
      <c r="E93" s="644"/>
      <c r="F93" s="647" t="s">
        <v>20</v>
      </c>
      <c r="G93" s="647" t="s">
        <v>181</v>
      </c>
      <c r="H93" s="647"/>
      <c r="I93" s="647"/>
      <c r="J93" s="634" t="s">
        <v>224</v>
      </c>
    </row>
    <row r="94" ht="36.95" customHeight="1" spans="1:9">
      <c r="A94" s="645"/>
      <c r="B94" s="645" t="s">
        <v>256</v>
      </c>
      <c r="C94" s="644" t="s">
        <v>277</v>
      </c>
      <c r="D94" s="644" t="s">
        <v>199</v>
      </c>
      <c r="E94" s="648" t="s">
        <v>261</v>
      </c>
      <c r="F94" s="647" t="s">
        <v>20</v>
      </c>
      <c r="G94" s="647" t="s">
        <v>181</v>
      </c>
      <c r="H94" s="647"/>
      <c r="I94" s="647"/>
    </row>
    <row r="95" ht="36.95" customHeight="1" spans="1:10">
      <c r="A95" s="645" t="s">
        <v>182</v>
      </c>
      <c r="B95" s="645" t="s">
        <v>257</v>
      </c>
      <c r="C95" s="644" t="s">
        <v>183</v>
      </c>
      <c r="D95" s="644"/>
      <c r="E95" s="644"/>
      <c r="F95" s="647"/>
      <c r="G95" s="647" t="s">
        <v>181</v>
      </c>
      <c r="H95" s="647"/>
      <c r="I95" s="647"/>
      <c r="J95" s="634" t="s">
        <v>225</v>
      </c>
    </row>
    <row r="96" ht="36.95" customHeight="1" spans="1:9">
      <c r="A96" s="645" t="s">
        <v>184</v>
      </c>
      <c r="B96" s="645" t="s">
        <v>259</v>
      </c>
      <c r="C96" s="642" t="s">
        <v>185</v>
      </c>
      <c r="D96" s="642"/>
      <c r="E96" s="642"/>
      <c r="F96" s="647" t="s">
        <v>20</v>
      </c>
      <c r="G96" s="647" t="s">
        <v>38</v>
      </c>
      <c r="H96" s="647"/>
      <c r="I96" s="647"/>
    </row>
    <row r="97" ht="36.95" customHeight="1" spans="1:9">
      <c r="A97" s="645" t="s">
        <v>186</v>
      </c>
      <c r="B97" s="645" t="s">
        <v>262</v>
      </c>
      <c r="C97" s="642" t="s">
        <v>187</v>
      </c>
      <c r="D97" s="642"/>
      <c r="E97" s="642"/>
      <c r="F97" s="647" t="s">
        <v>20</v>
      </c>
      <c r="G97" s="647" t="s">
        <v>38</v>
      </c>
      <c r="H97" s="647"/>
      <c r="I97" s="647"/>
    </row>
    <row r="98" ht="36.95" customHeight="1" spans="1:9">
      <c r="A98" s="645" t="s">
        <v>188</v>
      </c>
      <c r="B98" s="645" t="s">
        <v>263</v>
      </c>
      <c r="C98" s="642" t="s">
        <v>189</v>
      </c>
      <c r="D98" s="642"/>
      <c r="E98" s="642"/>
      <c r="F98" s="647" t="s">
        <v>20</v>
      </c>
      <c r="G98" s="647" t="s">
        <v>24</v>
      </c>
      <c r="H98" s="647"/>
      <c r="I98" s="647"/>
    </row>
    <row r="99" ht="36.95" customHeight="1" spans="1:9">
      <c r="A99" s="645" t="s">
        <v>190</v>
      </c>
      <c r="B99" s="645" t="s">
        <v>264</v>
      </c>
      <c r="C99" s="642" t="s">
        <v>191</v>
      </c>
      <c r="D99" s="642"/>
      <c r="E99" s="642"/>
      <c r="F99" s="647" t="s">
        <v>20</v>
      </c>
      <c r="G99" s="647" t="s">
        <v>171</v>
      </c>
      <c r="H99" s="647"/>
      <c r="I99" s="647"/>
    </row>
    <row r="100" ht="36.95" customHeight="1" spans="1:9">
      <c r="A100" s="641" t="s">
        <v>192</v>
      </c>
      <c r="B100" s="641"/>
      <c r="C100" s="642"/>
      <c r="D100" s="642"/>
      <c r="E100" s="642"/>
      <c r="F100" s="647"/>
      <c r="G100" s="647"/>
      <c r="H100" s="647"/>
      <c r="I100" s="647"/>
    </row>
    <row r="101" ht="36.95" customHeight="1" spans="1:9">
      <c r="A101" s="645"/>
      <c r="B101" s="645"/>
      <c r="C101" s="644" t="s">
        <v>193</v>
      </c>
      <c r="D101" s="644"/>
      <c r="E101" s="644"/>
      <c r="F101" s="647"/>
      <c r="G101" s="647" t="s">
        <v>194</v>
      </c>
      <c r="H101" s="647"/>
      <c r="I101" s="647"/>
    </row>
  </sheetData>
  <mergeCells count="1">
    <mergeCell ref="A1:I1"/>
  </mergeCells>
  <pageMargins left="0.75" right="0.55" top="0.788888888888889" bottom="0.979166666666667" header="0.509027777777778" footer="0.509027777777778"/>
  <pageSetup paperSize="9" scale="48" fitToHeight="0" orientation="portrait" blackAndWhite="1" useFirstPageNumber="1"/>
  <headerFooter alignWithMargins="0">
    <oddFooter>&amp;C第 &amp;P 页</oddFooter>
    <evenFooter>&amp;L—&amp;P—</evenFooter>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tabColor rgb="FFFFFF00"/>
    <pageSetUpPr fitToPage="1"/>
  </sheetPr>
  <dimension ref="A1:Q21"/>
  <sheetViews>
    <sheetView view="pageBreakPreview" zoomScaleNormal="100" zoomScaleSheetLayoutView="100" workbookViewId="0">
      <selection activeCell="L9" sqref="L9"/>
    </sheetView>
  </sheetViews>
  <sheetFormatPr defaultColWidth="9" defaultRowHeight="14.25"/>
  <cols>
    <col min="1" max="1" width="6.25" customWidth="1"/>
    <col min="2" max="2" width="43.75" customWidth="1"/>
    <col min="3" max="3" width="20.125" customWidth="1"/>
    <col min="4" max="4" width="15.125" style="171" hidden="1" customWidth="1"/>
    <col min="5" max="6" width="15.875" hidden="1" customWidth="1"/>
    <col min="7" max="7" width="13.375" hidden="1" customWidth="1"/>
    <col min="8" max="9" width="13.375" customWidth="1"/>
    <col min="10" max="10" width="15.875" customWidth="1"/>
    <col min="14" max="14" width="10.5" customWidth="1"/>
    <col min="17" max="17" width="11.5"/>
  </cols>
  <sheetData>
    <row r="1" ht="18.75" spans="1:14">
      <c r="A1" s="172"/>
      <c r="B1" s="172"/>
      <c r="C1" s="173" t="s">
        <v>1219</v>
      </c>
      <c r="D1" s="174"/>
      <c r="E1" s="174"/>
      <c r="F1" s="174"/>
      <c r="G1" s="174" t="s">
        <v>1220</v>
      </c>
      <c r="H1" s="175" t="s">
        <v>1221</v>
      </c>
      <c r="I1" s="175"/>
      <c r="J1" s="191">
        <v>11474312.05</v>
      </c>
      <c r="N1">
        <f>3286872800/10000</f>
        <v>328687.28</v>
      </c>
    </row>
    <row r="2" ht="30" customHeight="1" spans="1:14">
      <c r="A2" s="96" t="s">
        <v>180</v>
      </c>
      <c r="B2" s="96"/>
      <c r="C2" s="96"/>
      <c r="D2" s="97"/>
      <c r="E2" s="97"/>
      <c r="F2" s="97"/>
      <c r="G2" s="97"/>
      <c r="H2" s="176"/>
      <c r="I2" s="176"/>
      <c r="J2">
        <f>J1+40000+20000-30764</f>
        <v>11503548.05</v>
      </c>
      <c r="N2">
        <f>N1+6000</f>
        <v>334687.28</v>
      </c>
    </row>
    <row r="3" ht="21" customHeight="1" spans="1:14">
      <c r="A3" s="99"/>
      <c r="B3" s="177"/>
      <c r="C3" s="178" t="s">
        <v>313</v>
      </c>
      <c r="D3" s="178"/>
      <c r="E3" s="178"/>
      <c r="F3" s="178"/>
      <c r="G3" s="178" t="s">
        <v>313</v>
      </c>
      <c r="H3" s="176"/>
      <c r="I3" s="176"/>
      <c r="N3">
        <f>N2+20000</f>
        <v>354687.28</v>
      </c>
    </row>
    <row r="4" ht="21" customHeight="1" spans="1:14">
      <c r="A4" s="179" t="s">
        <v>1222</v>
      </c>
      <c r="B4" s="104" t="s">
        <v>1223</v>
      </c>
      <c r="C4" s="180" t="s">
        <v>578</v>
      </c>
      <c r="D4" s="180" t="s">
        <v>578</v>
      </c>
      <c r="E4" s="181"/>
      <c r="F4" s="181"/>
      <c r="G4" s="181"/>
      <c r="H4" s="182" t="s">
        <v>1224</v>
      </c>
      <c r="I4" s="182"/>
      <c r="N4">
        <v>348687.28</v>
      </c>
    </row>
    <row r="5" ht="36.95" customHeight="1" spans="1:16">
      <c r="A5" s="183"/>
      <c r="B5" s="104"/>
      <c r="C5" s="184"/>
      <c r="D5" s="183"/>
      <c r="E5" s="107" t="s">
        <v>1225</v>
      </c>
      <c r="F5" s="185" t="s">
        <v>1226</v>
      </c>
      <c r="G5" s="186" t="s">
        <v>1227</v>
      </c>
      <c r="H5" s="182"/>
      <c r="I5" s="182"/>
      <c r="N5">
        <v>11503516.05</v>
      </c>
      <c r="P5">
        <v>348687.53</v>
      </c>
    </row>
    <row r="6" ht="36.95" customHeight="1" spans="1:15">
      <c r="A6" s="187"/>
      <c r="B6" s="188" t="s">
        <v>1228</v>
      </c>
      <c r="C6" s="189">
        <v>11337242.03</v>
      </c>
      <c r="D6" s="190">
        <f>E6+G6</f>
        <v>11852203.33</v>
      </c>
      <c r="E6" s="191">
        <f>SUM(E7:E18)-SUM(F7:F18)</f>
        <v>11503516.05</v>
      </c>
      <c r="F6" s="191"/>
      <c r="G6" s="192">
        <f>SUM(G7:G18)</f>
        <v>348687.28</v>
      </c>
      <c r="H6" s="193">
        <f>SUM(H7:H18)</f>
        <v>20000</v>
      </c>
      <c r="I6" s="202">
        <f>C6-D6</f>
        <v>-514961.300000001</v>
      </c>
      <c r="N6">
        <f>SUM(N7:N18)</f>
        <v>348687.28</v>
      </c>
      <c r="O6">
        <f>G6-N6</f>
        <v>0</v>
      </c>
    </row>
    <row r="7" ht="36.95" customHeight="1" spans="1:17">
      <c r="A7" s="194">
        <v>1</v>
      </c>
      <c r="B7" s="195" t="s">
        <v>1005</v>
      </c>
      <c r="C7" s="189">
        <v>4780719.78</v>
      </c>
      <c r="D7" s="190">
        <v>5155293.78</v>
      </c>
      <c r="E7" s="191">
        <f t="shared" ref="E7:E18" si="0">D7-G7</f>
        <v>5118313.78</v>
      </c>
      <c r="F7" s="191">
        <v>6382.7</v>
      </c>
      <c r="G7" s="192">
        <v>36980</v>
      </c>
      <c r="H7" s="176"/>
      <c r="I7" s="202">
        <f t="shared" ref="I7:I21" si="1">C7-D7</f>
        <v>-374574</v>
      </c>
      <c r="J7">
        <f t="shared" ref="J7:J18" si="2">D7-L7</f>
        <v>0</v>
      </c>
      <c r="K7" t="s">
        <v>1005</v>
      </c>
      <c r="L7">
        <v>5155293.78</v>
      </c>
      <c r="M7">
        <v>5118313.78</v>
      </c>
      <c r="N7">
        <v>36980</v>
      </c>
      <c r="O7">
        <v>6382.7</v>
      </c>
      <c r="P7">
        <f t="shared" ref="P7:P18" si="3">E7-M7</f>
        <v>0</v>
      </c>
      <c r="Q7">
        <f t="shared" ref="Q7:Q18" si="4">M7-O7</f>
        <v>5111931.08</v>
      </c>
    </row>
    <row r="8" ht="36.95" customHeight="1" spans="1:17">
      <c r="A8" s="194">
        <v>2</v>
      </c>
      <c r="B8" s="195" t="s">
        <v>1229</v>
      </c>
      <c r="C8" s="189">
        <v>2035379</v>
      </c>
      <c r="D8" s="190">
        <v>2135379</v>
      </c>
      <c r="E8" s="191">
        <f t="shared" si="0"/>
        <v>1921619</v>
      </c>
      <c r="F8" s="191">
        <v>371100</v>
      </c>
      <c r="G8" s="192">
        <v>213760</v>
      </c>
      <c r="H8" s="176"/>
      <c r="I8" s="202">
        <f t="shared" si="1"/>
        <v>-100000</v>
      </c>
      <c r="J8">
        <f t="shared" si="2"/>
        <v>0</v>
      </c>
      <c r="K8" t="s">
        <v>1229</v>
      </c>
      <c r="L8">
        <v>2135379</v>
      </c>
      <c r="M8">
        <v>1921619</v>
      </c>
      <c r="N8">
        <v>213760</v>
      </c>
      <c r="O8">
        <v>371100</v>
      </c>
      <c r="P8">
        <f t="shared" si="3"/>
        <v>0</v>
      </c>
      <c r="Q8">
        <f t="shared" si="4"/>
        <v>1550519</v>
      </c>
    </row>
    <row r="9" ht="36.95" customHeight="1" spans="1:17">
      <c r="A9" s="194">
        <v>3</v>
      </c>
      <c r="B9" s="195" t="s">
        <v>1230</v>
      </c>
      <c r="C9" s="189">
        <v>924871</v>
      </c>
      <c r="D9" s="190">
        <v>1024871</v>
      </c>
      <c r="E9" s="191">
        <f t="shared" si="0"/>
        <v>1004871</v>
      </c>
      <c r="F9" s="191"/>
      <c r="G9" s="192">
        <v>20000</v>
      </c>
      <c r="H9" s="176">
        <v>20000</v>
      </c>
      <c r="I9" s="202">
        <f t="shared" si="1"/>
        <v>-100000</v>
      </c>
      <c r="J9">
        <f t="shared" si="2"/>
        <v>0</v>
      </c>
      <c r="K9" t="s">
        <v>1230</v>
      </c>
      <c r="L9">
        <v>1024871</v>
      </c>
      <c r="M9">
        <v>1004871</v>
      </c>
      <c r="N9">
        <v>20000</v>
      </c>
      <c r="P9">
        <f t="shared" si="3"/>
        <v>0</v>
      </c>
      <c r="Q9">
        <f t="shared" si="4"/>
        <v>1004871</v>
      </c>
    </row>
    <row r="10" ht="36.95" customHeight="1" spans="1:17">
      <c r="A10" s="194">
        <v>4</v>
      </c>
      <c r="B10" s="195" t="s">
        <v>1231</v>
      </c>
      <c r="C10" s="189">
        <v>607321.26</v>
      </c>
      <c r="D10" s="190">
        <v>883721.26</v>
      </c>
      <c r="E10" s="191">
        <f t="shared" si="0"/>
        <v>883721.26</v>
      </c>
      <c r="F10" s="191"/>
      <c r="G10" s="192"/>
      <c r="H10" s="176"/>
      <c r="I10" s="202">
        <f t="shared" si="1"/>
        <v>-276400</v>
      </c>
      <c r="J10">
        <f t="shared" si="2"/>
        <v>0</v>
      </c>
      <c r="K10" t="s">
        <v>1231</v>
      </c>
      <c r="L10">
        <v>883721.26</v>
      </c>
      <c r="M10">
        <v>883721.26</v>
      </c>
      <c r="P10">
        <f t="shared" si="3"/>
        <v>0</v>
      </c>
      <c r="Q10">
        <f t="shared" si="4"/>
        <v>883721.26</v>
      </c>
    </row>
    <row r="11" ht="36.95" customHeight="1" spans="1:17">
      <c r="A11" s="194">
        <v>5</v>
      </c>
      <c r="B11" s="195" t="s">
        <v>1232</v>
      </c>
      <c r="C11" s="189">
        <v>905494</v>
      </c>
      <c r="D11" s="190">
        <v>915494</v>
      </c>
      <c r="E11" s="191">
        <f t="shared" si="0"/>
        <v>915494</v>
      </c>
      <c r="F11" s="191">
        <v>50220</v>
      </c>
      <c r="G11" s="192"/>
      <c r="H11" s="176"/>
      <c r="I11" s="202">
        <f t="shared" si="1"/>
        <v>-10000</v>
      </c>
      <c r="J11">
        <f t="shared" si="2"/>
        <v>0</v>
      </c>
      <c r="K11" t="s">
        <v>1232</v>
      </c>
      <c r="L11">
        <v>915494</v>
      </c>
      <c r="M11">
        <v>915494</v>
      </c>
      <c r="O11">
        <v>50220</v>
      </c>
      <c r="P11">
        <f t="shared" si="3"/>
        <v>0</v>
      </c>
      <c r="Q11">
        <f t="shared" si="4"/>
        <v>865274</v>
      </c>
    </row>
    <row r="12" ht="36.95" customHeight="1" spans="1:17">
      <c r="A12" s="194">
        <v>6</v>
      </c>
      <c r="B12" s="195" t="s">
        <v>1233</v>
      </c>
      <c r="C12" s="189">
        <v>873707.71</v>
      </c>
      <c r="D12" s="190">
        <v>883707.71</v>
      </c>
      <c r="E12" s="191">
        <f t="shared" si="0"/>
        <v>883707.71</v>
      </c>
      <c r="F12" s="191"/>
      <c r="G12" s="192"/>
      <c r="H12" s="176"/>
      <c r="I12" s="202">
        <f t="shared" si="1"/>
        <v>-10000</v>
      </c>
      <c r="J12">
        <f t="shared" si="2"/>
        <v>0</v>
      </c>
      <c r="K12" t="s">
        <v>1233</v>
      </c>
      <c r="L12">
        <v>883707.71</v>
      </c>
      <c r="M12">
        <v>883707.71</v>
      </c>
      <c r="P12">
        <f t="shared" si="3"/>
        <v>0</v>
      </c>
      <c r="Q12">
        <f t="shared" si="4"/>
        <v>883707.71</v>
      </c>
    </row>
    <row r="13" ht="36.95" customHeight="1" spans="1:17">
      <c r="A13" s="194">
        <v>7</v>
      </c>
      <c r="B13" s="195" t="s">
        <v>1234</v>
      </c>
      <c r="C13" s="189">
        <v>275925</v>
      </c>
      <c r="D13" s="190">
        <v>295925</v>
      </c>
      <c r="E13" s="191">
        <f t="shared" si="0"/>
        <v>295925</v>
      </c>
      <c r="F13" s="191"/>
      <c r="G13" s="192"/>
      <c r="H13" s="176"/>
      <c r="I13" s="202">
        <f t="shared" si="1"/>
        <v>-20000</v>
      </c>
      <c r="J13">
        <f t="shared" si="2"/>
        <v>0</v>
      </c>
      <c r="K13" t="s">
        <v>1234</v>
      </c>
      <c r="L13">
        <v>295925</v>
      </c>
      <c r="M13">
        <v>295925</v>
      </c>
      <c r="P13">
        <f t="shared" si="3"/>
        <v>0</v>
      </c>
      <c r="Q13">
        <f t="shared" si="4"/>
        <v>295925</v>
      </c>
    </row>
    <row r="14" ht="36.95" customHeight="1" spans="1:17">
      <c r="A14" s="194">
        <v>8</v>
      </c>
      <c r="B14" s="195" t="s">
        <v>1235</v>
      </c>
      <c r="C14" s="189">
        <v>200085</v>
      </c>
      <c r="D14" s="190">
        <v>210085</v>
      </c>
      <c r="E14" s="191">
        <f t="shared" si="0"/>
        <v>210085</v>
      </c>
      <c r="F14" s="191"/>
      <c r="G14" s="192"/>
      <c r="H14" s="176"/>
      <c r="I14" s="202">
        <f t="shared" si="1"/>
        <v>-10000</v>
      </c>
      <c r="J14">
        <f t="shared" si="2"/>
        <v>0</v>
      </c>
      <c r="K14" t="s">
        <v>1235</v>
      </c>
      <c r="L14">
        <v>210085</v>
      </c>
      <c r="M14">
        <v>210085</v>
      </c>
      <c r="P14">
        <f t="shared" si="3"/>
        <v>0</v>
      </c>
      <c r="Q14">
        <f t="shared" si="4"/>
        <v>210085</v>
      </c>
    </row>
    <row r="15" ht="36.95" customHeight="1" spans="1:17">
      <c r="A15" s="194">
        <v>9</v>
      </c>
      <c r="B15" s="195" t="s">
        <v>1236</v>
      </c>
      <c r="C15" s="189">
        <v>199495</v>
      </c>
      <c r="D15" s="190">
        <v>209592</v>
      </c>
      <c r="E15" s="191">
        <f t="shared" si="0"/>
        <v>209592</v>
      </c>
      <c r="F15" s="191"/>
      <c r="G15" s="192"/>
      <c r="H15" s="176"/>
      <c r="I15" s="202">
        <f t="shared" si="1"/>
        <v>-10097</v>
      </c>
      <c r="J15">
        <f t="shared" si="2"/>
        <v>0</v>
      </c>
      <c r="K15" t="s">
        <v>1236</v>
      </c>
      <c r="L15">
        <v>209592</v>
      </c>
      <c r="M15">
        <v>209592</v>
      </c>
      <c r="P15">
        <f t="shared" si="3"/>
        <v>0</v>
      </c>
      <c r="Q15">
        <f t="shared" si="4"/>
        <v>209592</v>
      </c>
    </row>
    <row r="16" ht="36.95" customHeight="1" spans="1:17">
      <c r="A16" s="194">
        <v>10</v>
      </c>
      <c r="B16" s="195" t="s">
        <v>1237</v>
      </c>
      <c r="C16" s="189">
        <v>245790.28</v>
      </c>
      <c r="D16" s="190">
        <v>255790.28</v>
      </c>
      <c r="E16" s="191">
        <f t="shared" si="0"/>
        <v>188543</v>
      </c>
      <c r="F16" s="191"/>
      <c r="G16" s="192">
        <f>61247.28+6000</f>
        <v>67247.28</v>
      </c>
      <c r="H16" s="176"/>
      <c r="I16" s="202">
        <f t="shared" si="1"/>
        <v>-10000</v>
      </c>
      <c r="J16">
        <f t="shared" si="2"/>
        <v>0</v>
      </c>
      <c r="K16" t="s">
        <v>1237</v>
      </c>
      <c r="L16">
        <v>255790.28</v>
      </c>
      <c r="M16">
        <v>188543</v>
      </c>
      <c r="N16">
        <v>67247.28</v>
      </c>
      <c r="P16">
        <f t="shared" si="3"/>
        <v>0</v>
      </c>
      <c r="Q16">
        <f t="shared" si="4"/>
        <v>188543</v>
      </c>
    </row>
    <row r="17" ht="36.95" customHeight="1" spans="1:17">
      <c r="A17" s="194">
        <v>11</v>
      </c>
      <c r="B17" s="195" t="s">
        <v>1238</v>
      </c>
      <c r="C17" s="189">
        <v>144802</v>
      </c>
      <c r="D17" s="190">
        <v>154802</v>
      </c>
      <c r="E17" s="191">
        <f t="shared" si="0"/>
        <v>154802</v>
      </c>
      <c r="F17" s="191"/>
      <c r="G17" s="192"/>
      <c r="H17" s="176"/>
      <c r="I17" s="202">
        <f t="shared" si="1"/>
        <v>-10000</v>
      </c>
      <c r="J17">
        <f t="shared" si="2"/>
        <v>0</v>
      </c>
      <c r="K17" t="s">
        <v>1238</v>
      </c>
      <c r="L17">
        <v>154802</v>
      </c>
      <c r="M17">
        <v>154802</v>
      </c>
      <c r="P17">
        <f t="shared" si="3"/>
        <v>0</v>
      </c>
      <c r="Q17">
        <f t="shared" si="4"/>
        <v>154802</v>
      </c>
    </row>
    <row r="18" ht="36.95" customHeight="1" spans="1:17">
      <c r="A18" s="196">
        <v>12</v>
      </c>
      <c r="B18" s="197" t="s">
        <v>1239</v>
      </c>
      <c r="C18" s="198">
        <v>143652</v>
      </c>
      <c r="D18" s="199">
        <v>155245</v>
      </c>
      <c r="E18" s="200">
        <f t="shared" si="0"/>
        <v>144545</v>
      </c>
      <c r="F18" s="200"/>
      <c r="G18" s="201">
        <v>10700</v>
      </c>
      <c r="H18" s="176"/>
      <c r="I18" s="202">
        <f t="shared" si="1"/>
        <v>-11593</v>
      </c>
      <c r="J18">
        <f t="shared" si="2"/>
        <v>0</v>
      </c>
      <c r="K18" t="s">
        <v>1239</v>
      </c>
      <c r="L18">
        <v>155245</v>
      </c>
      <c r="M18">
        <v>144545</v>
      </c>
      <c r="N18">
        <v>10700</v>
      </c>
      <c r="P18">
        <f t="shared" si="3"/>
        <v>0</v>
      </c>
      <c r="Q18">
        <f t="shared" si="4"/>
        <v>144545</v>
      </c>
    </row>
    <row r="19" ht="18.75" spans="4:9">
      <c r="D19" s="171">
        <f>0-D6</f>
        <v>-11852203.33</v>
      </c>
      <c r="I19" s="202">
        <f t="shared" si="1"/>
        <v>11852203.33</v>
      </c>
    </row>
    <row r="20" ht="18.75" spans="4:9">
      <c r="D20" s="171">
        <v>11852203.58</v>
      </c>
      <c r="E20">
        <v>11503516.05</v>
      </c>
      <c r="G20">
        <v>348687.53</v>
      </c>
      <c r="I20" s="202">
        <f t="shared" si="1"/>
        <v>-11852203.58</v>
      </c>
    </row>
    <row r="21" ht="18.75" spans="4:9">
      <c r="D21" s="171">
        <f>D6-D20</f>
        <v>-0.25</v>
      </c>
      <c r="E21">
        <f>E6-E20</f>
        <v>0</v>
      </c>
      <c r="F21">
        <f>F6-F20</f>
        <v>0</v>
      </c>
      <c r="G21">
        <f>G6-G20</f>
        <v>-0.25</v>
      </c>
      <c r="I21" s="202">
        <f t="shared" si="1"/>
        <v>0.25</v>
      </c>
    </row>
  </sheetData>
  <mergeCells count="5">
    <mergeCell ref="A2:G2"/>
    <mergeCell ref="A4:A5"/>
    <mergeCell ref="B4:B5"/>
    <mergeCell ref="C4:C5"/>
    <mergeCell ref="D4:D5"/>
  </mergeCells>
  <printOptions horizontalCentered="1"/>
  <pageMargins left="0.75" right="0.75" top="1" bottom="1" header="0.509027777777778" footer="0.509027777777778"/>
  <pageSetup paperSize="9" fitToHeight="0" orientation="portrait"/>
  <headerFooter/>
  <legacyDrawing r:id="rId2"/>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1">
    <tabColor rgb="FFFFFF00"/>
    <pageSetUpPr fitToPage="1"/>
  </sheetPr>
  <dimension ref="A1:Q139"/>
  <sheetViews>
    <sheetView view="pageBreakPreview" zoomScaleNormal="100" zoomScaleSheetLayoutView="100" workbookViewId="0">
      <selection activeCell="D5" sqref="D5"/>
    </sheetView>
  </sheetViews>
  <sheetFormatPr defaultColWidth="9" defaultRowHeight="14.25"/>
  <cols>
    <col min="1" max="1" width="5" style="92" customWidth="1"/>
    <col min="2" max="2" width="38.875" style="92" customWidth="1"/>
    <col min="3" max="7" width="15.75" style="93" customWidth="1"/>
    <col min="8" max="9" width="20.375" style="92" customWidth="1"/>
    <col min="10" max="11" width="11.875" style="94" customWidth="1"/>
    <col min="12" max="12" width="26.625" style="92" customWidth="1"/>
    <col min="13" max="16384" width="9" style="92"/>
  </cols>
  <sheetData>
    <row r="1" spans="8:12">
      <c r="H1" s="95" t="s">
        <v>1240</v>
      </c>
      <c r="I1" s="95">
        <f>SUM(G10:G136)/2</f>
        <v>348687.28</v>
      </c>
      <c r="J1" s="149"/>
      <c r="K1" s="149"/>
      <c r="L1" s="92">
        <f>25000-20036</f>
        <v>4964</v>
      </c>
    </row>
    <row r="2" ht="32.1" customHeight="1" spans="1:11">
      <c r="A2" s="96" t="s">
        <v>277</v>
      </c>
      <c r="B2" s="96"/>
      <c r="C2" s="97"/>
      <c r="D2" s="98"/>
      <c r="E2" s="98"/>
      <c r="F2" s="98"/>
      <c r="G2" s="98"/>
      <c r="H2" s="96"/>
      <c r="I2" s="150"/>
      <c r="J2" s="151"/>
      <c r="K2" s="151"/>
    </row>
    <row r="3" ht="24" customHeight="1" spans="1:11">
      <c r="A3" s="99"/>
      <c r="B3" s="100"/>
      <c r="C3" s="101"/>
      <c r="D3" s="101"/>
      <c r="E3" s="101"/>
      <c r="F3" s="101"/>
      <c r="G3" s="101"/>
      <c r="H3" s="102" t="s">
        <v>313</v>
      </c>
      <c r="I3" s="152"/>
      <c r="J3" s="153"/>
      <c r="K3" s="153"/>
    </row>
    <row r="4" ht="33" customHeight="1" spans="1:17">
      <c r="A4" s="103" t="s">
        <v>1241</v>
      </c>
      <c r="B4" s="104"/>
      <c r="C4" s="105" t="s">
        <v>1242</v>
      </c>
      <c r="D4" s="106" t="s">
        <v>1225</v>
      </c>
      <c r="E4" s="107" t="s">
        <v>1243</v>
      </c>
      <c r="F4" s="107" t="s">
        <v>1244</v>
      </c>
      <c r="G4" s="108" t="s">
        <v>1227</v>
      </c>
      <c r="H4" s="109" t="s">
        <v>1245</v>
      </c>
      <c r="I4" s="154" t="s">
        <v>1246</v>
      </c>
      <c r="J4" s="155" t="s">
        <v>1247</v>
      </c>
      <c r="K4" s="155" t="s">
        <v>583</v>
      </c>
      <c r="L4" s="92" t="s">
        <v>1223</v>
      </c>
      <c r="M4" s="92" t="s">
        <v>1248</v>
      </c>
      <c r="N4" s="92" t="s">
        <v>1249</v>
      </c>
      <c r="Q4" s="92" t="s">
        <v>1245</v>
      </c>
    </row>
    <row r="5" ht="23.1" customHeight="1" spans="1:14">
      <c r="A5" s="110" t="s">
        <v>1228</v>
      </c>
      <c r="B5" s="111"/>
      <c r="C5" s="112">
        <f>C10+C27+C36+C57+C67+C75+C87+C94+C100+C105+C123+C131</f>
        <v>11337242.03</v>
      </c>
      <c r="D5" s="113">
        <f>E5+F5</f>
        <v>11503516.05</v>
      </c>
      <c r="E5" s="114">
        <f>11504312.05+10000+20000-30796</f>
        <v>11503516.05</v>
      </c>
      <c r="F5" s="114"/>
      <c r="G5" s="115">
        <f>SUM(G10:G139)/2</f>
        <v>348687.28</v>
      </c>
      <c r="H5" s="116"/>
      <c r="I5" s="156"/>
      <c r="J5" s="157">
        <v>11852999.33</v>
      </c>
      <c r="K5" s="157">
        <f>C5-J5</f>
        <v>-515757.300000001</v>
      </c>
      <c r="L5" s="158" t="s">
        <v>1228</v>
      </c>
      <c r="N5" s="158">
        <v>11504312.05</v>
      </c>
    </row>
    <row r="6" ht="23.1" hidden="1" customHeight="1" spans="1:11">
      <c r="A6" s="117" t="s">
        <v>1250</v>
      </c>
      <c r="B6" s="111"/>
      <c r="C6" s="112">
        <f>C5-C7-C8</f>
        <v>10988554.75</v>
      </c>
      <c r="D6" s="118">
        <f>E6+F6</f>
        <v>11503516.05</v>
      </c>
      <c r="E6" s="112">
        <f>11504312.05+10000+20000-30796</f>
        <v>11503516.05</v>
      </c>
      <c r="F6" s="112"/>
      <c r="G6" s="119"/>
      <c r="H6" s="116"/>
      <c r="I6" s="156" t="s">
        <v>1251</v>
      </c>
      <c r="J6" s="157">
        <v>11504312.05</v>
      </c>
      <c r="K6" s="157">
        <f>C6-J6</f>
        <v>-515757.300000001</v>
      </c>
    </row>
    <row r="7" ht="23.1" hidden="1" customHeight="1" spans="1:11">
      <c r="A7" s="117"/>
      <c r="B7" s="111" t="s">
        <v>1252</v>
      </c>
      <c r="C7" s="112">
        <v>328687.28</v>
      </c>
      <c r="D7" s="118"/>
      <c r="E7" s="112"/>
      <c r="F7" s="112"/>
      <c r="G7" s="119"/>
      <c r="H7" s="116"/>
      <c r="I7" s="156" t="s">
        <v>1251</v>
      </c>
      <c r="J7" s="157"/>
      <c r="K7" s="157"/>
    </row>
    <row r="8" ht="23.1" hidden="1" customHeight="1" spans="1:11">
      <c r="A8" s="117"/>
      <c r="B8" s="111" t="s">
        <v>1253</v>
      </c>
      <c r="C8" s="112">
        <v>20000</v>
      </c>
      <c r="D8" s="118"/>
      <c r="E8" s="112"/>
      <c r="F8" s="112"/>
      <c r="G8" s="119"/>
      <c r="H8" s="116"/>
      <c r="I8" s="156" t="s">
        <v>1251</v>
      </c>
      <c r="J8" s="157"/>
      <c r="K8" s="157"/>
    </row>
    <row r="9" ht="27.95" hidden="1" customHeight="1" spans="1:11">
      <c r="A9" s="120" t="s">
        <v>1254</v>
      </c>
      <c r="B9" s="111"/>
      <c r="C9" s="112">
        <f t="shared" ref="C9:C38" si="0">D9+G9</f>
        <v>942664</v>
      </c>
      <c r="D9" s="112">
        <f t="shared" ref="D9:D38" si="1">E9+F9</f>
        <v>942664</v>
      </c>
      <c r="E9" s="112">
        <f>932664+10000</f>
        <v>942664</v>
      </c>
      <c r="F9" s="112"/>
      <c r="G9" s="112"/>
      <c r="H9" s="121"/>
      <c r="I9" s="154" t="s">
        <v>1251</v>
      </c>
      <c r="J9" s="155">
        <v>932664</v>
      </c>
      <c r="K9" s="157">
        <f t="shared" ref="K9:K39" si="2">C9-J9</f>
        <v>10000</v>
      </c>
    </row>
    <row r="10" ht="30" customHeight="1" spans="1:14">
      <c r="A10" s="122" t="s">
        <v>1005</v>
      </c>
      <c r="B10" s="111"/>
      <c r="C10" s="123">
        <f>SUBTOTAL(9,C11:C26)</f>
        <v>4780719.78</v>
      </c>
      <c r="D10" s="124">
        <f t="shared" si="1"/>
        <v>5118313.78</v>
      </c>
      <c r="E10" s="125">
        <v>5111931.08</v>
      </c>
      <c r="F10" s="125">
        <f>SUM(F11:F26)</f>
        <v>6382.7</v>
      </c>
      <c r="G10" s="126">
        <v>36980</v>
      </c>
      <c r="H10" s="127"/>
      <c r="I10" s="159"/>
      <c r="J10" s="160">
        <v>5148911.08</v>
      </c>
      <c r="K10" s="157">
        <f t="shared" si="2"/>
        <v>-368191.3</v>
      </c>
      <c r="L10" s="158" t="s">
        <v>1005</v>
      </c>
      <c r="N10" s="158">
        <v>5111931.08</v>
      </c>
    </row>
    <row r="11" ht="30" customHeight="1" spans="1:17">
      <c r="A11" s="128"/>
      <c r="B11" s="129" t="s">
        <v>1255</v>
      </c>
      <c r="C11" s="130">
        <f t="shared" si="0"/>
        <v>2570000</v>
      </c>
      <c r="D11" s="131">
        <f t="shared" si="1"/>
        <v>2570000</v>
      </c>
      <c r="E11" s="132">
        <v>2570000</v>
      </c>
      <c r="F11" s="132"/>
      <c r="G11" s="133"/>
      <c r="H11" s="134" t="s">
        <v>1256</v>
      </c>
      <c r="I11" s="161"/>
      <c r="J11" s="162">
        <v>2570000</v>
      </c>
      <c r="K11" s="157">
        <f t="shared" si="2"/>
        <v>0</v>
      </c>
      <c r="M11" s="92" t="s">
        <v>1255</v>
      </c>
      <c r="N11" s="92">
        <v>2570000</v>
      </c>
      <c r="Q11" s="92" t="s">
        <v>1256</v>
      </c>
    </row>
    <row r="12" ht="30" customHeight="1" spans="1:17">
      <c r="A12" s="128"/>
      <c r="B12" s="129" t="s">
        <v>1257</v>
      </c>
      <c r="C12" s="130">
        <f t="shared" si="0"/>
        <v>717697</v>
      </c>
      <c r="D12" s="131">
        <f t="shared" si="1"/>
        <v>697717</v>
      </c>
      <c r="E12" s="132">
        <v>691334.3</v>
      </c>
      <c r="F12" s="132">
        <v>6382.7</v>
      </c>
      <c r="G12" s="133">
        <v>19980</v>
      </c>
      <c r="H12" s="134" t="s">
        <v>1258</v>
      </c>
      <c r="I12" s="161"/>
      <c r="J12" s="162">
        <v>711314.3</v>
      </c>
      <c r="K12" s="157">
        <f t="shared" si="2"/>
        <v>6382.69999999995</v>
      </c>
      <c r="M12" s="92" t="s">
        <v>1257</v>
      </c>
      <c r="N12" s="92">
        <v>691334.3</v>
      </c>
      <c r="Q12" s="92" t="s">
        <v>1258</v>
      </c>
    </row>
    <row r="13" ht="30" customHeight="1" spans="1:17">
      <c r="A13" s="128"/>
      <c r="B13" s="129" t="s">
        <v>1259</v>
      </c>
      <c r="C13" s="130">
        <f t="shared" si="0"/>
        <v>384300</v>
      </c>
      <c r="D13" s="131">
        <f t="shared" si="1"/>
        <v>384300</v>
      </c>
      <c r="E13" s="132">
        <v>384300</v>
      </c>
      <c r="F13" s="132"/>
      <c r="G13" s="133"/>
      <c r="H13" s="134" t="s">
        <v>1256</v>
      </c>
      <c r="I13" s="161"/>
      <c r="J13" s="162">
        <v>384300</v>
      </c>
      <c r="K13" s="157">
        <f t="shared" si="2"/>
        <v>0</v>
      </c>
      <c r="M13" s="92" t="s">
        <v>1259</v>
      </c>
      <c r="N13" s="92">
        <v>384300</v>
      </c>
      <c r="Q13" s="92" t="s">
        <v>1256</v>
      </c>
    </row>
    <row r="14" ht="30" customHeight="1" spans="1:17">
      <c r="A14" s="128"/>
      <c r="B14" s="129" t="s">
        <v>1260</v>
      </c>
      <c r="C14" s="130">
        <f t="shared" si="0"/>
        <v>386866</v>
      </c>
      <c r="D14" s="134">
        <f t="shared" si="1"/>
        <v>382866</v>
      </c>
      <c r="E14" s="128">
        <v>382866</v>
      </c>
      <c r="F14" s="129"/>
      <c r="G14" s="135">
        <v>4000</v>
      </c>
      <c r="H14" s="134" t="s">
        <v>1261</v>
      </c>
      <c r="I14" s="161"/>
      <c r="J14" s="162">
        <v>386866</v>
      </c>
      <c r="K14" s="157">
        <f t="shared" si="2"/>
        <v>0</v>
      </c>
      <c r="M14" s="92" t="s">
        <v>1260</v>
      </c>
      <c r="N14" s="92">
        <v>382866</v>
      </c>
      <c r="Q14" s="92" t="s">
        <v>1261</v>
      </c>
    </row>
    <row r="15" ht="30" hidden="1" customHeight="1" spans="1:17">
      <c r="A15" s="128"/>
      <c r="B15" s="129" t="s">
        <v>1262</v>
      </c>
      <c r="C15" s="135">
        <f t="shared" si="0"/>
        <v>374574</v>
      </c>
      <c r="D15" s="134">
        <f t="shared" si="1"/>
        <v>374574</v>
      </c>
      <c r="E15" s="128">
        <v>374574</v>
      </c>
      <c r="F15" s="129"/>
      <c r="G15" s="135"/>
      <c r="H15" s="134" t="s">
        <v>1263</v>
      </c>
      <c r="I15" s="161" t="s">
        <v>1251</v>
      </c>
      <c r="J15" s="162">
        <v>374574</v>
      </c>
      <c r="K15" s="157">
        <f t="shared" si="2"/>
        <v>0</v>
      </c>
      <c r="M15" s="92" t="s">
        <v>1262</v>
      </c>
      <c r="N15" s="92">
        <v>374574</v>
      </c>
      <c r="Q15" s="92" t="s">
        <v>1263</v>
      </c>
    </row>
    <row r="16" ht="30" customHeight="1" spans="1:17">
      <c r="A16" s="128"/>
      <c r="B16" s="129" t="s">
        <v>1264</v>
      </c>
      <c r="C16" s="130">
        <f t="shared" si="0"/>
        <v>287098.78</v>
      </c>
      <c r="D16" s="134">
        <f t="shared" si="1"/>
        <v>287098.78</v>
      </c>
      <c r="E16" s="128">
        <v>287098.78</v>
      </c>
      <c r="F16" s="129"/>
      <c r="G16" s="135"/>
      <c r="H16" s="134" t="s">
        <v>1265</v>
      </c>
      <c r="I16" s="161"/>
      <c r="J16" s="162">
        <v>287098.78</v>
      </c>
      <c r="K16" s="157">
        <f t="shared" si="2"/>
        <v>0</v>
      </c>
      <c r="M16" s="92" t="s">
        <v>1264</v>
      </c>
      <c r="N16" s="92">
        <v>287098.78</v>
      </c>
      <c r="Q16" s="92" t="s">
        <v>1265</v>
      </c>
    </row>
    <row r="17" ht="30" customHeight="1" spans="1:17">
      <c r="A17" s="128"/>
      <c r="B17" s="129" t="s">
        <v>1266</v>
      </c>
      <c r="C17" s="130">
        <f t="shared" si="0"/>
        <v>101893</v>
      </c>
      <c r="D17" s="131">
        <f t="shared" si="1"/>
        <v>101893</v>
      </c>
      <c r="E17" s="132">
        <v>101893</v>
      </c>
      <c r="F17" s="132"/>
      <c r="G17" s="133"/>
      <c r="H17" s="134" t="s">
        <v>1256</v>
      </c>
      <c r="I17" s="161"/>
      <c r="J17" s="162">
        <v>101893</v>
      </c>
      <c r="K17" s="157">
        <f t="shared" si="2"/>
        <v>0</v>
      </c>
      <c r="M17" s="92" t="s">
        <v>1266</v>
      </c>
      <c r="N17" s="92">
        <v>101893</v>
      </c>
      <c r="Q17" s="92" t="s">
        <v>1256</v>
      </c>
    </row>
    <row r="18" ht="30" customHeight="1" spans="1:17">
      <c r="A18" s="128"/>
      <c r="B18" s="129" t="s">
        <v>1267</v>
      </c>
      <c r="C18" s="130">
        <f t="shared" si="0"/>
        <v>99482</v>
      </c>
      <c r="D18" s="131">
        <f t="shared" si="1"/>
        <v>86482</v>
      </c>
      <c r="E18" s="132">
        <v>86482</v>
      </c>
      <c r="F18" s="132"/>
      <c r="G18" s="133">
        <v>13000</v>
      </c>
      <c r="H18" s="134" t="s">
        <v>1256</v>
      </c>
      <c r="I18" s="161"/>
      <c r="J18" s="162">
        <v>99482</v>
      </c>
      <c r="K18" s="157">
        <f t="shared" si="2"/>
        <v>0</v>
      </c>
      <c r="M18" s="92" t="s">
        <v>1267</v>
      </c>
      <c r="N18" s="92">
        <v>86482</v>
      </c>
      <c r="Q18" s="92" t="s">
        <v>1256</v>
      </c>
    </row>
    <row r="19" ht="30" customHeight="1" spans="1:17">
      <c r="A19" s="128"/>
      <c r="B19" s="129" t="s">
        <v>1268</v>
      </c>
      <c r="C19" s="130">
        <f t="shared" si="0"/>
        <v>74134</v>
      </c>
      <c r="D19" s="131">
        <f t="shared" si="1"/>
        <v>74134</v>
      </c>
      <c r="E19" s="132">
        <v>74134</v>
      </c>
      <c r="F19" s="132"/>
      <c r="G19" s="133"/>
      <c r="H19" s="134" t="s">
        <v>1261</v>
      </c>
      <c r="I19" s="161"/>
      <c r="J19" s="162">
        <v>74134</v>
      </c>
      <c r="K19" s="157">
        <f t="shared" si="2"/>
        <v>0</v>
      </c>
      <c r="M19" s="92" t="s">
        <v>1268</v>
      </c>
      <c r="N19" s="92">
        <v>74134</v>
      </c>
      <c r="Q19" s="92" t="s">
        <v>1261</v>
      </c>
    </row>
    <row r="20" ht="30" customHeight="1" spans="1:17">
      <c r="A20" s="128"/>
      <c r="B20" s="129" t="s">
        <v>1269</v>
      </c>
      <c r="C20" s="130">
        <f t="shared" si="0"/>
        <v>59600</v>
      </c>
      <c r="D20" s="131">
        <f t="shared" si="1"/>
        <v>59600</v>
      </c>
      <c r="E20" s="132">
        <v>59600</v>
      </c>
      <c r="F20" s="132"/>
      <c r="G20" s="133"/>
      <c r="H20" s="134" t="s">
        <v>1270</v>
      </c>
      <c r="I20" s="161"/>
      <c r="J20" s="162">
        <v>59600</v>
      </c>
      <c r="K20" s="157">
        <f t="shared" si="2"/>
        <v>0</v>
      </c>
      <c r="M20" s="92" t="s">
        <v>1269</v>
      </c>
      <c r="N20" s="92">
        <v>59600</v>
      </c>
      <c r="Q20" s="92" t="s">
        <v>1270</v>
      </c>
    </row>
    <row r="21" ht="30" customHeight="1" spans="1:17">
      <c r="A21" s="128"/>
      <c r="B21" s="129" t="s">
        <v>1271</v>
      </c>
      <c r="C21" s="130">
        <f t="shared" si="0"/>
        <v>40000</v>
      </c>
      <c r="D21" s="131">
        <f t="shared" si="1"/>
        <v>40000</v>
      </c>
      <c r="E21" s="132">
        <v>40000</v>
      </c>
      <c r="F21" s="132"/>
      <c r="G21" s="133"/>
      <c r="H21" s="134" t="s">
        <v>1272</v>
      </c>
      <c r="I21" s="161"/>
      <c r="J21" s="162">
        <v>40000</v>
      </c>
      <c r="K21" s="157">
        <f t="shared" si="2"/>
        <v>0</v>
      </c>
      <c r="M21" s="92" t="s">
        <v>1271</v>
      </c>
      <c r="N21" s="92">
        <v>40000</v>
      </c>
      <c r="Q21" s="92" t="s">
        <v>1272</v>
      </c>
    </row>
    <row r="22" ht="30" customHeight="1" spans="1:17">
      <c r="A22" s="128"/>
      <c r="B22" s="136" t="s">
        <v>1273</v>
      </c>
      <c r="C22" s="130">
        <f t="shared" si="0"/>
        <v>28200</v>
      </c>
      <c r="D22" s="131">
        <f t="shared" si="1"/>
        <v>28200</v>
      </c>
      <c r="E22" s="132">
        <v>28200</v>
      </c>
      <c r="F22" s="132"/>
      <c r="G22" s="133"/>
      <c r="H22" s="134" t="s">
        <v>1261</v>
      </c>
      <c r="I22" s="161"/>
      <c r="J22" s="162">
        <v>28200</v>
      </c>
      <c r="K22" s="157">
        <f t="shared" si="2"/>
        <v>0</v>
      </c>
      <c r="M22" s="92" t="s">
        <v>1273</v>
      </c>
      <c r="N22" s="92">
        <v>28200</v>
      </c>
      <c r="Q22" s="92" t="s">
        <v>1261</v>
      </c>
    </row>
    <row r="23" ht="30" customHeight="1" spans="1:17">
      <c r="A23" s="128"/>
      <c r="B23" s="136"/>
      <c r="C23" s="130">
        <f t="shared" si="0"/>
        <v>1000</v>
      </c>
      <c r="D23" s="131">
        <f t="shared" si="1"/>
        <v>1000</v>
      </c>
      <c r="E23" s="132">
        <v>1000</v>
      </c>
      <c r="F23" s="132"/>
      <c r="G23" s="133"/>
      <c r="H23" s="134" t="s">
        <v>1274</v>
      </c>
      <c r="I23" s="161"/>
      <c r="J23" s="162">
        <v>1000</v>
      </c>
      <c r="K23" s="157">
        <f t="shared" si="2"/>
        <v>0</v>
      </c>
      <c r="N23" s="92">
        <v>1000</v>
      </c>
      <c r="Q23" s="92" t="s">
        <v>1274</v>
      </c>
    </row>
    <row r="24" ht="30" customHeight="1" spans="1:17">
      <c r="A24" s="128"/>
      <c r="B24" s="129" t="s">
        <v>1275</v>
      </c>
      <c r="C24" s="130">
        <f t="shared" si="0"/>
        <v>16000</v>
      </c>
      <c r="D24" s="131">
        <f t="shared" si="1"/>
        <v>16000</v>
      </c>
      <c r="E24" s="132">
        <v>16000</v>
      </c>
      <c r="F24" s="132"/>
      <c r="G24" s="133"/>
      <c r="H24" s="134" t="s">
        <v>1256</v>
      </c>
      <c r="I24" s="161"/>
      <c r="J24" s="162">
        <v>16000</v>
      </c>
      <c r="K24" s="157">
        <f t="shared" si="2"/>
        <v>0</v>
      </c>
      <c r="M24" s="92" t="s">
        <v>1275</v>
      </c>
      <c r="N24" s="92">
        <v>16000</v>
      </c>
      <c r="Q24" s="92" t="s">
        <v>1256</v>
      </c>
    </row>
    <row r="25" ht="30" customHeight="1" spans="1:17">
      <c r="A25" s="128"/>
      <c r="B25" s="129" t="s">
        <v>1276</v>
      </c>
      <c r="C25" s="130">
        <f t="shared" si="0"/>
        <v>11049</v>
      </c>
      <c r="D25" s="131">
        <f t="shared" si="1"/>
        <v>11049</v>
      </c>
      <c r="E25" s="132">
        <v>11049</v>
      </c>
      <c r="F25" s="132"/>
      <c r="G25" s="133"/>
      <c r="H25" s="134" t="s">
        <v>1265</v>
      </c>
      <c r="I25" s="161"/>
      <c r="J25" s="162">
        <v>11049</v>
      </c>
      <c r="K25" s="157">
        <f t="shared" si="2"/>
        <v>0</v>
      </c>
      <c r="M25" s="92" t="s">
        <v>1276</v>
      </c>
      <c r="N25" s="92">
        <v>11049</v>
      </c>
      <c r="Q25" s="92" t="s">
        <v>1265</v>
      </c>
    </row>
    <row r="26" ht="30" customHeight="1" spans="1:17">
      <c r="A26" s="137"/>
      <c r="B26" s="138" t="s">
        <v>1277</v>
      </c>
      <c r="C26" s="139">
        <f t="shared" si="0"/>
        <v>3400</v>
      </c>
      <c r="D26" s="131">
        <f t="shared" si="1"/>
        <v>3400</v>
      </c>
      <c r="E26" s="132">
        <v>3400</v>
      </c>
      <c r="F26" s="132"/>
      <c r="G26" s="133"/>
      <c r="H26" s="140" t="s">
        <v>1270</v>
      </c>
      <c r="I26" s="161"/>
      <c r="J26" s="162">
        <v>3400</v>
      </c>
      <c r="K26" s="157">
        <f t="shared" si="2"/>
        <v>0</v>
      </c>
      <c r="M26" s="92" t="s">
        <v>1277</v>
      </c>
      <c r="N26" s="92">
        <v>3400</v>
      </c>
      <c r="Q26" s="92" t="s">
        <v>1270</v>
      </c>
    </row>
    <row r="27" ht="30" customHeight="1" spans="1:14">
      <c r="A27" s="122" t="s">
        <v>1229</v>
      </c>
      <c r="B27" s="111"/>
      <c r="C27" s="123">
        <f>SUBTOTAL(9,C28:C35)</f>
        <v>2035379</v>
      </c>
      <c r="D27" s="141">
        <f t="shared" si="1"/>
        <v>1921619</v>
      </c>
      <c r="E27" s="142">
        <v>1550519</v>
      </c>
      <c r="F27" s="142">
        <f>SUM(F28:F35)</f>
        <v>371100</v>
      </c>
      <c r="G27" s="143">
        <v>213760</v>
      </c>
      <c r="H27" s="127"/>
      <c r="I27" s="159"/>
      <c r="J27" s="160">
        <v>1764279</v>
      </c>
      <c r="K27" s="157">
        <f t="shared" si="2"/>
        <v>271100</v>
      </c>
      <c r="L27" s="158" t="s">
        <v>1229</v>
      </c>
      <c r="N27" s="158">
        <v>1550519</v>
      </c>
    </row>
    <row r="28" ht="30" customHeight="1" spans="1:17">
      <c r="A28" s="128"/>
      <c r="B28" s="129" t="s">
        <v>1278</v>
      </c>
      <c r="C28" s="130">
        <f t="shared" si="0"/>
        <v>1175000</v>
      </c>
      <c r="D28" s="131">
        <f t="shared" si="1"/>
        <v>1163000</v>
      </c>
      <c r="E28" s="132">
        <v>1163000</v>
      </c>
      <c r="F28" s="132"/>
      <c r="G28" s="133">
        <v>12000</v>
      </c>
      <c r="H28" s="134" t="s">
        <v>1279</v>
      </c>
      <c r="I28" s="161"/>
      <c r="J28" s="162">
        <v>1175000</v>
      </c>
      <c r="K28" s="157">
        <f t="shared" si="2"/>
        <v>0</v>
      </c>
      <c r="M28" s="92" t="s">
        <v>1278</v>
      </c>
      <c r="N28" s="92">
        <v>1163000</v>
      </c>
      <c r="Q28" s="92" t="s">
        <v>1279</v>
      </c>
    </row>
    <row r="29" ht="30" customHeight="1" spans="1:17">
      <c r="A29" s="128"/>
      <c r="B29" s="129" t="s">
        <v>1280</v>
      </c>
      <c r="C29" s="130">
        <f t="shared" si="0"/>
        <v>690860</v>
      </c>
      <c r="D29" s="134">
        <f t="shared" si="1"/>
        <v>489100</v>
      </c>
      <c r="E29" s="128">
        <v>118000</v>
      </c>
      <c r="F29" s="129">
        <v>371100</v>
      </c>
      <c r="G29" s="135">
        <v>201760</v>
      </c>
      <c r="H29" s="134" t="s">
        <v>1279</v>
      </c>
      <c r="I29" s="161"/>
      <c r="J29" s="162">
        <v>319760</v>
      </c>
      <c r="K29" s="157">
        <f t="shared" si="2"/>
        <v>371100</v>
      </c>
      <c r="M29" s="92" t="s">
        <v>1280</v>
      </c>
      <c r="N29" s="92">
        <v>118000</v>
      </c>
      <c r="Q29" s="92" t="s">
        <v>1279</v>
      </c>
    </row>
    <row r="30" ht="30" hidden="1" customHeight="1" spans="1:17">
      <c r="A30" s="128"/>
      <c r="B30" s="129" t="s">
        <v>1262</v>
      </c>
      <c r="C30" s="135">
        <f t="shared" si="0"/>
        <v>100000</v>
      </c>
      <c r="D30" s="134">
        <f t="shared" si="1"/>
        <v>100000</v>
      </c>
      <c r="E30" s="128">
        <v>100000</v>
      </c>
      <c r="F30" s="129"/>
      <c r="G30" s="135"/>
      <c r="H30" s="134" t="s">
        <v>1263</v>
      </c>
      <c r="I30" s="161" t="s">
        <v>1251</v>
      </c>
      <c r="J30" s="162">
        <v>100000</v>
      </c>
      <c r="K30" s="157">
        <f t="shared" si="2"/>
        <v>0</v>
      </c>
      <c r="M30" s="92" t="s">
        <v>1262</v>
      </c>
      <c r="N30" s="92">
        <v>100000</v>
      </c>
      <c r="Q30" s="92" t="s">
        <v>1263</v>
      </c>
    </row>
    <row r="31" ht="30" customHeight="1" spans="1:17">
      <c r="A31" s="128"/>
      <c r="B31" s="129" t="s">
        <v>1281</v>
      </c>
      <c r="C31" s="130">
        <f t="shared" si="0"/>
        <v>54235</v>
      </c>
      <c r="D31" s="134">
        <f t="shared" si="1"/>
        <v>54235</v>
      </c>
      <c r="E31" s="128">
        <v>54235</v>
      </c>
      <c r="F31" s="129"/>
      <c r="G31" s="135"/>
      <c r="H31" s="134" t="s">
        <v>1270</v>
      </c>
      <c r="I31" s="161"/>
      <c r="J31" s="162">
        <v>54235</v>
      </c>
      <c r="K31" s="157">
        <f t="shared" si="2"/>
        <v>0</v>
      </c>
      <c r="M31" s="92" t="s">
        <v>1281</v>
      </c>
      <c r="N31" s="92">
        <v>54235</v>
      </c>
      <c r="Q31" s="92" t="s">
        <v>1270</v>
      </c>
    </row>
    <row r="32" ht="30" customHeight="1" spans="1:17">
      <c r="A32" s="128"/>
      <c r="B32" s="129" t="s">
        <v>1282</v>
      </c>
      <c r="C32" s="130">
        <f t="shared" si="0"/>
        <v>50000</v>
      </c>
      <c r="D32" s="131">
        <f t="shared" si="1"/>
        <v>50000</v>
      </c>
      <c r="E32" s="132">
        <v>50000</v>
      </c>
      <c r="F32" s="132"/>
      <c r="G32" s="133"/>
      <c r="H32" s="134" t="s">
        <v>1283</v>
      </c>
      <c r="I32" s="161"/>
      <c r="J32" s="162">
        <v>50000</v>
      </c>
      <c r="K32" s="157">
        <f t="shared" si="2"/>
        <v>0</v>
      </c>
      <c r="M32" s="92" t="s">
        <v>1282</v>
      </c>
      <c r="N32" s="92">
        <v>50000</v>
      </c>
      <c r="Q32" s="92" t="s">
        <v>1283</v>
      </c>
    </row>
    <row r="33" ht="30" customHeight="1" spans="1:17">
      <c r="A33" s="128"/>
      <c r="B33" s="129" t="s">
        <v>1284</v>
      </c>
      <c r="C33" s="130">
        <f t="shared" si="0"/>
        <v>46141</v>
      </c>
      <c r="D33" s="131">
        <f t="shared" si="1"/>
        <v>46141</v>
      </c>
      <c r="E33" s="132">
        <v>46141</v>
      </c>
      <c r="F33" s="132"/>
      <c r="G33" s="133"/>
      <c r="H33" s="134" t="s">
        <v>1283</v>
      </c>
      <c r="I33" s="161"/>
      <c r="J33" s="162">
        <v>46141</v>
      </c>
      <c r="K33" s="157">
        <f t="shared" si="2"/>
        <v>0</v>
      </c>
      <c r="M33" s="92" t="s">
        <v>1284</v>
      </c>
      <c r="N33" s="92">
        <v>46141</v>
      </c>
      <c r="Q33" s="92" t="s">
        <v>1283</v>
      </c>
    </row>
    <row r="34" ht="30" customHeight="1" spans="1:17">
      <c r="A34" s="128"/>
      <c r="B34" s="129" t="s">
        <v>1285</v>
      </c>
      <c r="C34" s="130">
        <f t="shared" si="0"/>
        <v>14743</v>
      </c>
      <c r="D34" s="131">
        <f t="shared" si="1"/>
        <v>14743</v>
      </c>
      <c r="E34" s="132">
        <v>14743</v>
      </c>
      <c r="F34" s="132"/>
      <c r="G34" s="133"/>
      <c r="H34" s="134" t="s">
        <v>1270</v>
      </c>
      <c r="I34" s="161"/>
      <c r="J34" s="162">
        <v>14743</v>
      </c>
      <c r="K34" s="157">
        <f t="shared" si="2"/>
        <v>0</v>
      </c>
      <c r="M34" s="92" t="s">
        <v>1285</v>
      </c>
      <c r="N34" s="92">
        <v>14743</v>
      </c>
      <c r="Q34" s="92" t="s">
        <v>1270</v>
      </c>
    </row>
    <row r="35" ht="30" customHeight="1" spans="1:17">
      <c r="A35" s="128"/>
      <c r="B35" s="129" t="s">
        <v>1286</v>
      </c>
      <c r="C35" s="130">
        <f t="shared" si="0"/>
        <v>4400</v>
      </c>
      <c r="D35" s="131">
        <f t="shared" si="1"/>
        <v>4400</v>
      </c>
      <c r="E35" s="132">
        <v>4400</v>
      </c>
      <c r="F35" s="132"/>
      <c r="G35" s="133"/>
      <c r="H35" s="134" t="s">
        <v>1287</v>
      </c>
      <c r="I35" s="161"/>
      <c r="J35" s="162">
        <v>4400</v>
      </c>
      <c r="K35" s="157">
        <f t="shared" si="2"/>
        <v>0</v>
      </c>
      <c r="M35" s="92" t="s">
        <v>1286</v>
      </c>
      <c r="N35" s="92">
        <v>4400</v>
      </c>
      <c r="Q35" s="92" t="s">
        <v>1287</v>
      </c>
    </row>
    <row r="36" ht="30" customHeight="1" spans="1:14">
      <c r="A36" s="122" t="s">
        <v>1230</v>
      </c>
      <c r="B36" s="111"/>
      <c r="C36" s="123">
        <f>SUBTOTAL(9,C37:C56)</f>
        <v>924871</v>
      </c>
      <c r="D36" s="141">
        <f t="shared" si="1"/>
        <v>1004871</v>
      </c>
      <c r="E36" s="142">
        <f>984871+20000</f>
        <v>1004871</v>
      </c>
      <c r="F36" s="142"/>
      <c r="G36" s="143">
        <v>20000</v>
      </c>
      <c r="H36" s="127"/>
      <c r="I36" s="159"/>
      <c r="J36" s="160">
        <v>1004871</v>
      </c>
      <c r="K36" s="157">
        <f t="shared" si="2"/>
        <v>-80000</v>
      </c>
      <c r="L36" s="158" t="s">
        <v>1230</v>
      </c>
      <c r="N36" s="158">
        <v>984871</v>
      </c>
    </row>
    <row r="37" ht="30" customHeight="1" spans="1:17">
      <c r="A37" s="128"/>
      <c r="B37" s="129" t="s">
        <v>1288</v>
      </c>
      <c r="C37" s="130">
        <f t="shared" si="0"/>
        <v>210040</v>
      </c>
      <c r="D37" s="131">
        <f t="shared" si="1"/>
        <v>210040</v>
      </c>
      <c r="E37" s="132">
        <v>210040</v>
      </c>
      <c r="F37" s="132"/>
      <c r="G37" s="133"/>
      <c r="H37" s="134" t="s">
        <v>1289</v>
      </c>
      <c r="I37" s="161"/>
      <c r="J37" s="162">
        <v>210040</v>
      </c>
      <c r="K37" s="157">
        <f t="shared" si="2"/>
        <v>0</v>
      </c>
      <c r="M37" s="92" t="s">
        <v>1288</v>
      </c>
      <c r="N37" s="92">
        <v>210040</v>
      </c>
      <c r="Q37" s="92" t="s">
        <v>1289</v>
      </c>
    </row>
    <row r="38" ht="30" customHeight="1" spans="1:17">
      <c r="A38" s="128"/>
      <c r="B38" s="129" t="s">
        <v>1290</v>
      </c>
      <c r="C38" s="130">
        <f t="shared" si="0"/>
        <v>200000</v>
      </c>
      <c r="D38" s="131">
        <f t="shared" si="1"/>
        <v>200000</v>
      </c>
      <c r="E38" s="132">
        <v>200000</v>
      </c>
      <c r="F38" s="132"/>
      <c r="G38" s="133"/>
      <c r="H38" s="134" t="s">
        <v>1289</v>
      </c>
      <c r="I38" s="161"/>
      <c r="J38" s="162">
        <v>200000</v>
      </c>
      <c r="K38" s="157">
        <f t="shared" si="2"/>
        <v>0</v>
      </c>
      <c r="M38" s="92" t="s">
        <v>1290</v>
      </c>
      <c r="N38" s="92">
        <v>200000</v>
      </c>
      <c r="Q38" s="92" t="s">
        <v>1289</v>
      </c>
    </row>
    <row r="39" ht="30" customHeight="1" spans="1:17">
      <c r="A39" s="128"/>
      <c r="B39" s="129" t="s">
        <v>1291</v>
      </c>
      <c r="C39" s="130">
        <f t="shared" ref="C39:C70" si="3">D39+G39</f>
        <v>163000</v>
      </c>
      <c r="D39" s="131">
        <f t="shared" ref="D39:D70" si="4">E39+F39</f>
        <v>163000</v>
      </c>
      <c r="E39" s="132">
        <f>143000+20000</f>
        <v>163000</v>
      </c>
      <c r="F39" s="132"/>
      <c r="G39" s="133"/>
      <c r="H39" s="134" t="s">
        <v>1289</v>
      </c>
      <c r="I39" s="161"/>
      <c r="J39" s="162">
        <v>143000</v>
      </c>
      <c r="K39" s="157">
        <f t="shared" si="2"/>
        <v>20000</v>
      </c>
      <c r="M39" s="92" t="s">
        <v>1291</v>
      </c>
      <c r="N39" s="92">
        <v>143000</v>
      </c>
      <c r="Q39" s="92" t="s">
        <v>1289</v>
      </c>
    </row>
    <row r="40" ht="30" customHeight="1" spans="1:17">
      <c r="A40" s="128"/>
      <c r="B40" s="129" t="s">
        <v>1292</v>
      </c>
      <c r="C40" s="130">
        <f t="shared" si="3"/>
        <v>123469</v>
      </c>
      <c r="D40" s="134">
        <f t="shared" si="4"/>
        <v>123469</v>
      </c>
      <c r="E40" s="128">
        <v>123469</v>
      </c>
      <c r="F40" s="129"/>
      <c r="G40" s="135"/>
      <c r="H40" s="134" t="s">
        <v>1293</v>
      </c>
      <c r="I40" s="161"/>
      <c r="J40" s="162">
        <v>123469</v>
      </c>
      <c r="K40" s="157">
        <f t="shared" ref="K40:K71" si="5">C40-J40</f>
        <v>0</v>
      </c>
      <c r="M40" s="92" t="s">
        <v>1292</v>
      </c>
      <c r="N40" s="92">
        <v>123469</v>
      </c>
      <c r="Q40" s="92" t="s">
        <v>1293</v>
      </c>
    </row>
    <row r="41" ht="30" hidden="1" customHeight="1" spans="1:17">
      <c r="A41" s="128"/>
      <c r="B41" s="129" t="s">
        <v>1294</v>
      </c>
      <c r="C41" s="135">
        <f t="shared" si="3"/>
        <v>100000</v>
      </c>
      <c r="D41" s="134">
        <f t="shared" si="4"/>
        <v>100000</v>
      </c>
      <c r="E41" s="128">
        <v>100000</v>
      </c>
      <c r="F41" s="129"/>
      <c r="G41" s="135"/>
      <c r="H41" s="134" t="s">
        <v>1263</v>
      </c>
      <c r="I41" s="161" t="s">
        <v>1251</v>
      </c>
      <c r="J41" s="162">
        <v>100000</v>
      </c>
      <c r="K41" s="157">
        <f t="shared" si="5"/>
        <v>0</v>
      </c>
      <c r="M41" s="92" t="s">
        <v>1294</v>
      </c>
      <c r="N41" s="92">
        <v>100000</v>
      </c>
      <c r="Q41" s="92" t="s">
        <v>1263</v>
      </c>
    </row>
    <row r="42" ht="30" customHeight="1" spans="1:17">
      <c r="A42" s="128"/>
      <c r="B42" s="129" t="s">
        <v>1295</v>
      </c>
      <c r="C42" s="130">
        <f t="shared" si="3"/>
        <v>68000</v>
      </c>
      <c r="D42" s="134">
        <f t="shared" si="4"/>
        <v>68000</v>
      </c>
      <c r="E42" s="128">
        <v>68000</v>
      </c>
      <c r="F42" s="129"/>
      <c r="G42" s="135"/>
      <c r="H42" s="134" t="s">
        <v>1289</v>
      </c>
      <c r="I42" s="161"/>
      <c r="J42" s="162">
        <v>68000</v>
      </c>
      <c r="K42" s="157">
        <f t="shared" si="5"/>
        <v>0</v>
      </c>
      <c r="M42" s="92" t="s">
        <v>1295</v>
      </c>
      <c r="N42" s="92">
        <v>68000</v>
      </c>
      <c r="Q42" s="92" t="s">
        <v>1289</v>
      </c>
    </row>
    <row r="43" ht="30" customHeight="1" spans="1:17">
      <c r="A43" s="128"/>
      <c r="B43" s="129" t="s">
        <v>1296</v>
      </c>
      <c r="C43" s="130">
        <f t="shared" si="3"/>
        <v>42260</v>
      </c>
      <c r="D43" s="131">
        <f t="shared" si="4"/>
        <v>42260</v>
      </c>
      <c r="E43" s="132">
        <v>42260</v>
      </c>
      <c r="F43" s="132"/>
      <c r="G43" s="133"/>
      <c r="H43" s="134" t="s">
        <v>1297</v>
      </c>
      <c r="I43" s="161"/>
      <c r="J43" s="162">
        <v>42260</v>
      </c>
      <c r="K43" s="157">
        <f t="shared" si="5"/>
        <v>0</v>
      </c>
      <c r="M43" s="92" t="s">
        <v>1296</v>
      </c>
      <c r="N43" s="92">
        <v>42260</v>
      </c>
      <c r="Q43" s="92" t="s">
        <v>1297</v>
      </c>
    </row>
    <row r="44" ht="30" customHeight="1" spans="1:17">
      <c r="A44" s="128"/>
      <c r="B44" s="144" t="s">
        <v>1298</v>
      </c>
      <c r="C44" s="130">
        <f t="shared" si="3"/>
        <v>23000</v>
      </c>
      <c r="D44" s="131">
        <f t="shared" si="4"/>
        <v>23000</v>
      </c>
      <c r="E44" s="132">
        <v>23000</v>
      </c>
      <c r="F44" s="132"/>
      <c r="G44" s="133"/>
      <c r="H44" s="145" t="s">
        <v>1299</v>
      </c>
      <c r="I44" s="162"/>
      <c r="J44" s="162">
        <v>23000</v>
      </c>
      <c r="K44" s="157">
        <f t="shared" si="5"/>
        <v>0</v>
      </c>
      <c r="M44" s="92" t="s">
        <v>1298</v>
      </c>
      <c r="N44" s="92">
        <v>23000</v>
      </c>
      <c r="Q44" s="92" t="s">
        <v>1299</v>
      </c>
    </row>
    <row r="45" ht="30" customHeight="1" spans="1:11">
      <c r="A45" s="137"/>
      <c r="B45" s="146" t="s">
        <v>1300</v>
      </c>
      <c r="C45" s="139">
        <f t="shared" si="3"/>
        <v>20000</v>
      </c>
      <c r="D45" s="131">
        <f t="shared" si="4"/>
        <v>0</v>
      </c>
      <c r="E45" s="132"/>
      <c r="F45" s="132"/>
      <c r="G45" s="133">
        <v>20000</v>
      </c>
      <c r="H45" s="140" t="s">
        <v>1301</v>
      </c>
      <c r="I45" s="161"/>
      <c r="J45" s="162">
        <v>20000</v>
      </c>
      <c r="K45" s="157">
        <f t="shared" si="5"/>
        <v>0</v>
      </c>
    </row>
    <row r="46" ht="30" customHeight="1" spans="1:17">
      <c r="A46" s="128"/>
      <c r="B46" s="136" t="s">
        <v>1302</v>
      </c>
      <c r="C46" s="130">
        <f t="shared" si="3"/>
        <v>11500</v>
      </c>
      <c r="D46" s="131">
        <f t="shared" si="4"/>
        <v>11500</v>
      </c>
      <c r="E46" s="132">
        <v>11500</v>
      </c>
      <c r="F46" s="132"/>
      <c r="G46" s="133"/>
      <c r="H46" s="134" t="s">
        <v>1293</v>
      </c>
      <c r="I46" s="161"/>
      <c r="J46" s="162">
        <v>11500</v>
      </c>
      <c r="K46" s="157">
        <f t="shared" si="5"/>
        <v>0</v>
      </c>
      <c r="M46" s="92" t="s">
        <v>1302</v>
      </c>
      <c r="N46" s="92">
        <v>11500</v>
      </c>
      <c r="Q46" s="92" t="s">
        <v>1293</v>
      </c>
    </row>
    <row r="47" ht="30" customHeight="1" spans="1:17">
      <c r="A47" s="128"/>
      <c r="B47" s="136"/>
      <c r="C47" s="130">
        <f t="shared" si="3"/>
        <v>4000</v>
      </c>
      <c r="D47" s="131">
        <f t="shared" si="4"/>
        <v>4000</v>
      </c>
      <c r="E47" s="132">
        <v>4000</v>
      </c>
      <c r="F47" s="132"/>
      <c r="G47" s="133"/>
      <c r="H47" s="134" t="s">
        <v>1303</v>
      </c>
      <c r="I47" s="161"/>
      <c r="J47" s="162">
        <v>4000</v>
      </c>
      <c r="K47" s="157">
        <f t="shared" si="5"/>
        <v>0</v>
      </c>
      <c r="N47" s="92">
        <v>4000</v>
      </c>
      <c r="Q47" s="92" t="s">
        <v>1304</v>
      </c>
    </row>
    <row r="48" ht="30" customHeight="1" spans="1:17">
      <c r="A48" s="128"/>
      <c r="B48" s="136"/>
      <c r="C48" s="130">
        <f t="shared" si="3"/>
        <v>3500</v>
      </c>
      <c r="D48" s="131">
        <f t="shared" si="4"/>
        <v>3500</v>
      </c>
      <c r="E48" s="132">
        <v>3500</v>
      </c>
      <c r="F48" s="132"/>
      <c r="G48" s="133"/>
      <c r="H48" s="134" t="s">
        <v>1305</v>
      </c>
      <c r="I48" s="161"/>
      <c r="J48" s="162">
        <v>3500</v>
      </c>
      <c r="K48" s="157">
        <f t="shared" si="5"/>
        <v>0</v>
      </c>
      <c r="N48" s="92">
        <v>3500</v>
      </c>
      <c r="Q48" s="92" t="s">
        <v>1305</v>
      </c>
    </row>
    <row r="49" ht="30" customHeight="1" spans="1:17">
      <c r="A49" s="128"/>
      <c r="B49" s="129" t="s">
        <v>1306</v>
      </c>
      <c r="C49" s="130">
        <f t="shared" si="3"/>
        <v>16550</v>
      </c>
      <c r="D49" s="131">
        <f t="shared" si="4"/>
        <v>16550</v>
      </c>
      <c r="E49" s="132">
        <v>16550</v>
      </c>
      <c r="F49" s="132"/>
      <c r="G49" s="133"/>
      <c r="H49" s="134" t="s">
        <v>1297</v>
      </c>
      <c r="I49" s="161"/>
      <c r="J49" s="162">
        <v>16550</v>
      </c>
      <c r="K49" s="157">
        <f t="shared" si="5"/>
        <v>0</v>
      </c>
      <c r="M49" s="92" t="s">
        <v>1306</v>
      </c>
      <c r="N49" s="92">
        <v>16550</v>
      </c>
      <c r="Q49" s="92" t="s">
        <v>1297</v>
      </c>
    </row>
    <row r="50" ht="30" customHeight="1" spans="1:17">
      <c r="A50" s="128"/>
      <c r="B50" s="129" t="s">
        <v>1307</v>
      </c>
      <c r="C50" s="130">
        <f t="shared" si="3"/>
        <v>12500</v>
      </c>
      <c r="D50" s="131">
        <f t="shared" si="4"/>
        <v>12500</v>
      </c>
      <c r="E50" s="132">
        <v>12500</v>
      </c>
      <c r="F50" s="132"/>
      <c r="G50" s="133"/>
      <c r="H50" s="134" t="s">
        <v>1289</v>
      </c>
      <c r="I50" s="161" t="s">
        <v>24</v>
      </c>
      <c r="J50" s="162">
        <v>12500</v>
      </c>
      <c r="K50" s="157">
        <f t="shared" si="5"/>
        <v>0</v>
      </c>
      <c r="M50" s="92" t="s">
        <v>1308</v>
      </c>
      <c r="N50" s="92">
        <v>12500</v>
      </c>
      <c r="Q50" s="92" t="s">
        <v>1289</v>
      </c>
    </row>
    <row r="51" ht="30" customHeight="1" spans="1:17">
      <c r="A51" s="128"/>
      <c r="B51" s="129" t="s">
        <v>1309</v>
      </c>
      <c r="C51" s="130">
        <f>D51+G51+D53+G53</f>
        <v>11352</v>
      </c>
      <c r="D51" s="131">
        <f t="shared" si="4"/>
        <v>6352</v>
      </c>
      <c r="E51" s="132">
        <v>6352</v>
      </c>
      <c r="F51" s="132"/>
      <c r="G51" s="133"/>
      <c r="H51" s="134" t="s">
        <v>1297</v>
      </c>
      <c r="I51" s="161"/>
      <c r="J51" s="162">
        <v>6352</v>
      </c>
      <c r="K51" s="157">
        <f t="shared" si="5"/>
        <v>5000</v>
      </c>
      <c r="M51" s="92" t="s">
        <v>1310</v>
      </c>
      <c r="N51" s="92">
        <v>6352</v>
      </c>
      <c r="Q51" s="92" t="s">
        <v>1297</v>
      </c>
    </row>
    <row r="52" ht="30" customHeight="1" spans="1:17">
      <c r="A52" s="128"/>
      <c r="B52" s="129" t="s">
        <v>1311</v>
      </c>
      <c r="C52" s="130">
        <f>D52+G52</f>
        <v>6000</v>
      </c>
      <c r="D52" s="134">
        <f t="shared" si="4"/>
        <v>6000</v>
      </c>
      <c r="E52" s="128">
        <v>6000</v>
      </c>
      <c r="F52" s="129"/>
      <c r="G52" s="135"/>
      <c r="H52" s="134" t="s">
        <v>1312</v>
      </c>
      <c r="I52" s="161"/>
      <c r="J52" s="162">
        <v>6000</v>
      </c>
      <c r="K52" s="157">
        <f t="shared" si="5"/>
        <v>0</v>
      </c>
      <c r="M52" s="92" t="s">
        <v>1311</v>
      </c>
      <c r="N52" s="92">
        <v>6000</v>
      </c>
      <c r="Q52" s="92" t="s">
        <v>1312</v>
      </c>
    </row>
    <row r="53" ht="30" hidden="1" customHeight="1" spans="1:17">
      <c r="A53" s="128"/>
      <c r="B53" s="129" t="s">
        <v>1309</v>
      </c>
      <c r="C53" s="135"/>
      <c r="D53" s="134">
        <f t="shared" si="4"/>
        <v>5000</v>
      </c>
      <c r="E53" s="128">
        <v>5000</v>
      </c>
      <c r="F53" s="129"/>
      <c r="G53" s="135"/>
      <c r="H53" s="134" t="s">
        <v>1297</v>
      </c>
      <c r="I53" s="161" t="s">
        <v>1313</v>
      </c>
      <c r="J53" s="162">
        <v>5000</v>
      </c>
      <c r="K53" s="157">
        <f t="shared" si="5"/>
        <v>-5000</v>
      </c>
      <c r="M53" s="92" t="s">
        <v>1309</v>
      </c>
      <c r="N53" s="92">
        <v>5000</v>
      </c>
      <c r="Q53" s="92" t="s">
        <v>1297</v>
      </c>
    </row>
    <row r="54" ht="30" customHeight="1" spans="1:17">
      <c r="A54" s="128"/>
      <c r="B54" s="129" t="s">
        <v>1314</v>
      </c>
      <c r="C54" s="130">
        <f t="shared" si="3"/>
        <v>5000</v>
      </c>
      <c r="D54" s="134">
        <f t="shared" si="4"/>
        <v>5000</v>
      </c>
      <c r="E54" s="128">
        <v>5000</v>
      </c>
      <c r="F54" s="129"/>
      <c r="G54" s="135"/>
      <c r="H54" s="134" t="s">
        <v>1315</v>
      </c>
      <c r="I54" s="161"/>
      <c r="J54" s="162">
        <v>5000</v>
      </c>
      <c r="K54" s="157">
        <f t="shared" si="5"/>
        <v>0</v>
      </c>
      <c r="M54" s="92" t="s">
        <v>1314</v>
      </c>
      <c r="N54" s="92">
        <v>5000</v>
      </c>
      <c r="Q54" s="92" t="s">
        <v>1315</v>
      </c>
    </row>
    <row r="55" ht="30" customHeight="1" spans="1:17">
      <c r="A55" s="128"/>
      <c r="B55" s="129" t="s">
        <v>1316</v>
      </c>
      <c r="C55" s="130">
        <f t="shared" si="3"/>
        <v>4500</v>
      </c>
      <c r="D55" s="131">
        <f t="shared" si="4"/>
        <v>4500</v>
      </c>
      <c r="E55" s="132">
        <v>4500</v>
      </c>
      <c r="F55" s="132"/>
      <c r="G55" s="133"/>
      <c r="H55" s="134" t="s">
        <v>1315</v>
      </c>
      <c r="I55" s="161"/>
      <c r="J55" s="162">
        <v>4500</v>
      </c>
      <c r="K55" s="157">
        <f t="shared" si="5"/>
        <v>0</v>
      </c>
      <c r="M55" s="92" t="s">
        <v>1316</v>
      </c>
      <c r="N55" s="92">
        <v>4500</v>
      </c>
      <c r="Q55" s="92" t="s">
        <v>1315</v>
      </c>
    </row>
    <row r="56" ht="30" customHeight="1" spans="1:17">
      <c r="A56" s="128"/>
      <c r="B56" s="129" t="s">
        <v>1317</v>
      </c>
      <c r="C56" s="130">
        <f t="shared" si="3"/>
        <v>200</v>
      </c>
      <c r="D56" s="131">
        <f t="shared" si="4"/>
        <v>200</v>
      </c>
      <c r="E56" s="132">
        <v>200</v>
      </c>
      <c r="F56" s="132"/>
      <c r="G56" s="133"/>
      <c r="H56" s="134" t="s">
        <v>1315</v>
      </c>
      <c r="I56" s="161"/>
      <c r="J56" s="162">
        <v>200</v>
      </c>
      <c r="K56" s="157">
        <f t="shared" si="5"/>
        <v>0</v>
      </c>
      <c r="M56" s="92" t="s">
        <v>1317</v>
      </c>
      <c r="N56" s="92">
        <v>200</v>
      </c>
      <c r="Q56" s="92" t="s">
        <v>1315</v>
      </c>
    </row>
    <row r="57" ht="30" customHeight="1" spans="1:14">
      <c r="A57" s="122" t="s">
        <v>1231</v>
      </c>
      <c r="B57" s="111"/>
      <c r="C57" s="123">
        <f>SUBTOTAL(9,C58:C66)</f>
        <v>607321.26</v>
      </c>
      <c r="D57" s="141">
        <f t="shared" si="4"/>
        <v>883721.26</v>
      </c>
      <c r="E57" s="142">
        <v>883721.26</v>
      </c>
      <c r="F57" s="142"/>
      <c r="G57" s="143"/>
      <c r="H57" s="127"/>
      <c r="I57" s="159"/>
      <c r="J57" s="160">
        <v>883721.26</v>
      </c>
      <c r="K57" s="157">
        <f t="shared" si="5"/>
        <v>-276400</v>
      </c>
      <c r="L57" s="158" t="s">
        <v>1231</v>
      </c>
      <c r="N57" s="158">
        <v>883721.26</v>
      </c>
    </row>
    <row r="58" ht="30" customHeight="1" spans="1:17">
      <c r="A58" s="128"/>
      <c r="B58" s="136" t="s">
        <v>1318</v>
      </c>
      <c r="C58" s="130">
        <f t="shared" si="3"/>
        <v>283800</v>
      </c>
      <c r="D58" s="131">
        <f t="shared" si="4"/>
        <v>283800</v>
      </c>
      <c r="E58" s="132">
        <v>283800</v>
      </c>
      <c r="F58" s="132"/>
      <c r="G58" s="133"/>
      <c r="H58" s="134" t="s">
        <v>1319</v>
      </c>
      <c r="I58" s="161"/>
      <c r="J58" s="162">
        <v>283800</v>
      </c>
      <c r="K58" s="157">
        <f t="shared" si="5"/>
        <v>0</v>
      </c>
      <c r="M58" s="92" t="s">
        <v>1318</v>
      </c>
      <c r="N58" s="92">
        <v>283800</v>
      </c>
      <c r="Q58" s="92" t="s">
        <v>1319</v>
      </c>
    </row>
    <row r="59" ht="30" customHeight="1" spans="1:17">
      <c r="A59" s="128"/>
      <c r="B59" s="136"/>
      <c r="C59" s="130">
        <f t="shared" si="3"/>
        <v>20600</v>
      </c>
      <c r="D59" s="131">
        <f t="shared" si="4"/>
        <v>20600</v>
      </c>
      <c r="E59" s="132">
        <v>20600</v>
      </c>
      <c r="F59" s="132"/>
      <c r="G59" s="133"/>
      <c r="H59" s="134" t="s">
        <v>1320</v>
      </c>
      <c r="I59" s="161"/>
      <c r="J59" s="162">
        <v>20600</v>
      </c>
      <c r="K59" s="157">
        <f t="shared" si="5"/>
        <v>0</v>
      </c>
      <c r="N59" s="92">
        <v>20600</v>
      </c>
      <c r="Q59" s="92" t="s">
        <v>1320</v>
      </c>
    </row>
    <row r="60" ht="30" customHeight="1" spans="1:17">
      <c r="A60" s="128"/>
      <c r="B60" s="136"/>
      <c r="C60" s="130">
        <f t="shared" si="3"/>
        <v>3335</v>
      </c>
      <c r="D60" s="131">
        <f t="shared" si="4"/>
        <v>3335</v>
      </c>
      <c r="E60" s="132">
        <v>3335</v>
      </c>
      <c r="F60" s="132"/>
      <c r="G60" s="133"/>
      <c r="H60" s="134" t="s">
        <v>1321</v>
      </c>
      <c r="I60" s="161"/>
      <c r="J60" s="162">
        <v>3335</v>
      </c>
      <c r="K60" s="157">
        <f t="shared" si="5"/>
        <v>0</v>
      </c>
      <c r="N60" s="92">
        <v>3335</v>
      </c>
      <c r="Q60" s="92" t="s">
        <v>1321</v>
      </c>
    </row>
    <row r="61" ht="30" hidden="1" customHeight="1" spans="1:17">
      <c r="A61" s="147"/>
      <c r="B61" s="129" t="s">
        <v>1262</v>
      </c>
      <c r="C61" s="130">
        <f t="shared" si="3"/>
        <v>276400</v>
      </c>
      <c r="D61" s="132">
        <f t="shared" si="4"/>
        <v>276400</v>
      </c>
      <c r="E61" s="132">
        <v>276400</v>
      </c>
      <c r="F61" s="132"/>
      <c r="G61" s="132"/>
      <c r="H61" s="148" t="s">
        <v>1263</v>
      </c>
      <c r="I61" s="161" t="s">
        <v>1251</v>
      </c>
      <c r="J61" s="162">
        <v>276400</v>
      </c>
      <c r="K61" s="157">
        <f t="shared" si="5"/>
        <v>0</v>
      </c>
      <c r="M61" s="92" t="s">
        <v>1262</v>
      </c>
      <c r="N61" s="92">
        <v>276400</v>
      </c>
      <c r="Q61" s="92" t="s">
        <v>1263</v>
      </c>
    </row>
    <row r="62" ht="30" customHeight="1" spans="1:17">
      <c r="A62" s="128"/>
      <c r="B62" s="136" t="s">
        <v>1322</v>
      </c>
      <c r="C62" s="130">
        <f t="shared" si="3"/>
        <v>140198.16</v>
      </c>
      <c r="D62" s="131">
        <f t="shared" si="4"/>
        <v>140198.16</v>
      </c>
      <c r="E62" s="132">
        <v>140198.16</v>
      </c>
      <c r="F62" s="132"/>
      <c r="G62" s="133"/>
      <c r="H62" s="134" t="s">
        <v>1323</v>
      </c>
      <c r="I62" s="161"/>
      <c r="J62" s="162">
        <v>140198.16</v>
      </c>
      <c r="K62" s="157">
        <f t="shared" si="5"/>
        <v>0</v>
      </c>
      <c r="M62" s="92" t="s">
        <v>1322</v>
      </c>
      <c r="N62" s="92">
        <v>140198.16</v>
      </c>
      <c r="Q62" s="92" t="s">
        <v>1323</v>
      </c>
    </row>
    <row r="63" ht="30" customHeight="1" spans="1:17">
      <c r="A63" s="128"/>
      <c r="B63" s="136"/>
      <c r="C63" s="130">
        <f t="shared" si="3"/>
        <v>4829.1</v>
      </c>
      <c r="D63" s="131">
        <f t="shared" si="4"/>
        <v>4829.1</v>
      </c>
      <c r="E63" s="132">
        <v>4829.1</v>
      </c>
      <c r="F63" s="132"/>
      <c r="G63" s="133"/>
      <c r="H63" s="134" t="s">
        <v>1320</v>
      </c>
      <c r="I63" s="161"/>
      <c r="J63" s="162">
        <v>4829.1</v>
      </c>
      <c r="K63" s="157">
        <f t="shared" si="5"/>
        <v>0</v>
      </c>
      <c r="N63" s="92">
        <v>4829.1</v>
      </c>
      <c r="Q63" s="92" t="s">
        <v>1320</v>
      </c>
    </row>
    <row r="64" ht="30" customHeight="1" spans="1:17">
      <c r="A64" s="128"/>
      <c r="B64" s="129" t="s">
        <v>1324</v>
      </c>
      <c r="C64" s="130">
        <f t="shared" si="3"/>
        <v>118356</v>
      </c>
      <c r="D64" s="131">
        <f t="shared" si="4"/>
        <v>118356</v>
      </c>
      <c r="E64" s="132">
        <v>118356</v>
      </c>
      <c r="F64" s="132"/>
      <c r="G64" s="133"/>
      <c r="H64" s="134" t="s">
        <v>1319</v>
      </c>
      <c r="I64" s="161"/>
      <c r="J64" s="162">
        <v>118356</v>
      </c>
      <c r="K64" s="157">
        <f t="shared" si="5"/>
        <v>0</v>
      </c>
      <c r="M64" s="92" t="s">
        <v>1324</v>
      </c>
      <c r="N64" s="92">
        <v>118356</v>
      </c>
      <c r="Q64" s="92" t="s">
        <v>1319</v>
      </c>
    </row>
    <row r="65" ht="30" customHeight="1" spans="1:17">
      <c r="A65" s="128"/>
      <c r="B65" s="129" t="s">
        <v>1325</v>
      </c>
      <c r="C65" s="130">
        <f t="shared" si="3"/>
        <v>34203</v>
      </c>
      <c r="D65" s="131">
        <f t="shared" si="4"/>
        <v>34203</v>
      </c>
      <c r="E65" s="132">
        <v>34203</v>
      </c>
      <c r="F65" s="132"/>
      <c r="G65" s="133"/>
      <c r="H65" s="134" t="s">
        <v>1326</v>
      </c>
      <c r="I65" s="161"/>
      <c r="J65" s="162">
        <v>34203</v>
      </c>
      <c r="K65" s="157">
        <f t="shared" si="5"/>
        <v>0</v>
      </c>
      <c r="M65" s="92" t="s">
        <v>1325</v>
      </c>
      <c r="N65" s="92">
        <v>34203</v>
      </c>
      <c r="Q65" s="92" t="s">
        <v>1326</v>
      </c>
    </row>
    <row r="66" ht="30" customHeight="1" spans="1:17">
      <c r="A66" s="137"/>
      <c r="B66" s="138" t="s">
        <v>1327</v>
      </c>
      <c r="C66" s="139">
        <f t="shared" si="3"/>
        <v>2000</v>
      </c>
      <c r="D66" s="131">
        <f t="shared" si="4"/>
        <v>2000</v>
      </c>
      <c r="E66" s="132">
        <v>2000</v>
      </c>
      <c r="F66" s="132"/>
      <c r="G66" s="133"/>
      <c r="H66" s="140" t="s">
        <v>1328</v>
      </c>
      <c r="I66" s="161"/>
      <c r="J66" s="162">
        <v>2000</v>
      </c>
      <c r="K66" s="157">
        <f t="shared" si="5"/>
        <v>0</v>
      </c>
      <c r="M66" s="92" t="s">
        <v>1327</v>
      </c>
      <c r="N66" s="92">
        <v>2000</v>
      </c>
      <c r="Q66" s="92" t="s">
        <v>1328</v>
      </c>
    </row>
    <row r="67" ht="30" customHeight="1" spans="1:14">
      <c r="A67" s="122" t="s">
        <v>1232</v>
      </c>
      <c r="B67" s="111"/>
      <c r="C67" s="123">
        <f>SUBTOTAL(9,C68:C73)</f>
        <v>905494</v>
      </c>
      <c r="D67" s="141">
        <f t="shared" si="4"/>
        <v>915494</v>
      </c>
      <c r="E67" s="142">
        <v>865274</v>
      </c>
      <c r="F67" s="142">
        <f>SUM(F68:F74)</f>
        <v>50220</v>
      </c>
      <c r="G67" s="143"/>
      <c r="H67" s="127"/>
      <c r="I67" s="159"/>
      <c r="J67" s="160">
        <v>865274</v>
      </c>
      <c r="K67" s="157">
        <f t="shared" si="5"/>
        <v>40220</v>
      </c>
      <c r="L67" s="158" t="s">
        <v>1232</v>
      </c>
      <c r="N67" s="158">
        <v>865274</v>
      </c>
    </row>
    <row r="68" ht="30" customHeight="1" spans="1:17">
      <c r="A68" s="128"/>
      <c r="B68" s="129" t="s">
        <v>1329</v>
      </c>
      <c r="C68" s="130">
        <f t="shared" si="3"/>
        <v>725068.1</v>
      </c>
      <c r="D68" s="131">
        <f t="shared" si="4"/>
        <v>725068.1</v>
      </c>
      <c r="E68" s="132">
        <v>674848.1</v>
      </c>
      <c r="F68" s="132">
        <v>50220</v>
      </c>
      <c r="G68" s="133"/>
      <c r="H68" s="134" t="s">
        <v>1330</v>
      </c>
      <c r="I68" s="161"/>
      <c r="J68" s="162">
        <v>674848.1</v>
      </c>
      <c r="K68" s="157">
        <f t="shared" si="5"/>
        <v>50220</v>
      </c>
      <c r="M68" s="92" t="s">
        <v>1329</v>
      </c>
      <c r="N68" s="92">
        <v>674848.1</v>
      </c>
      <c r="Q68" s="92" t="s">
        <v>1330</v>
      </c>
    </row>
    <row r="69" ht="30" customHeight="1" spans="1:17">
      <c r="A69" s="128"/>
      <c r="B69" s="129" t="s">
        <v>1331</v>
      </c>
      <c r="C69" s="130">
        <f t="shared" si="3"/>
        <v>53127</v>
      </c>
      <c r="D69" s="131">
        <f t="shared" si="4"/>
        <v>53127</v>
      </c>
      <c r="E69" s="132">
        <v>53127</v>
      </c>
      <c r="F69" s="132"/>
      <c r="G69" s="133"/>
      <c r="H69" s="134" t="s">
        <v>1330</v>
      </c>
      <c r="I69" s="161"/>
      <c r="J69" s="162">
        <v>53127</v>
      </c>
      <c r="K69" s="157">
        <f t="shared" si="5"/>
        <v>0</v>
      </c>
      <c r="M69" s="92" t="s">
        <v>1331</v>
      </c>
      <c r="N69" s="92">
        <v>53127</v>
      </c>
      <c r="Q69" s="92" t="s">
        <v>1330</v>
      </c>
    </row>
    <row r="70" ht="30" customHeight="1" spans="1:17">
      <c r="A70" s="128"/>
      <c r="B70" s="129" t="s">
        <v>1332</v>
      </c>
      <c r="C70" s="130">
        <f t="shared" si="3"/>
        <v>43786</v>
      </c>
      <c r="D70" s="131">
        <f t="shared" si="4"/>
        <v>43786</v>
      </c>
      <c r="E70" s="132">
        <v>43786</v>
      </c>
      <c r="F70" s="132"/>
      <c r="G70" s="133"/>
      <c r="H70" s="134" t="s">
        <v>1330</v>
      </c>
      <c r="I70" s="161"/>
      <c r="J70" s="162">
        <v>43786</v>
      </c>
      <c r="K70" s="157">
        <f t="shared" si="5"/>
        <v>0</v>
      </c>
      <c r="M70" s="92" t="s">
        <v>1332</v>
      </c>
      <c r="N70" s="92">
        <v>43786</v>
      </c>
      <c r="Q70" s="92" t="s">
        <v>1330</v>
      </c>
    </row>
    <row r="71" ht="30" customHeight="1" spans="1:17">
      <c r="A71" s="128"/>
      <c r="B71" s="129" t="s">
        <v>1333</v>
      </c>
      <c r="C71" s="130">
        <f t="shared" ref="C71:C102" si="6">D71+G71</f>
        <v>42795</v>
      </c>
      <c r="D71" s="131">
        <f t="shared" ref="D71:D102" si="7">E71+F71</f>
        <v>42795</v>
      </c>
      <c r="E71" s="132">
        <v>42795</v>
      </c>
      <c r="F71" s="132"/>
      <c r="G71" s="133"/>
      <c r="H71" s="134" t="s">
        <v>1334</v>
      </c>
      <c r="I71" s="161"/>
      <c r="J71" s="162">
        <v>42795</v>
      </c>
      <c r="K71" s="157">
        <f t="shared" si="5"/>
        <v>0</v>
      </c>
      <c r="M71" s="92" t="s">
        <v>1333</v>
      </c>
      <c r="N71" s="92">
        <v>42795</v>
      </c>
      <c r="Q71" s="92" t="s">
        <v>1334</v>
      </c>
    </row>
    <row r="72" ht="30" customHeight="1" spans="1:17">
      <c r="A72" s="128"/>
      <c r="B72" s="129" t="s">
        <v>1335</v>
      </c>
      <c r="C72" s="130">
        <f t="shared" si="6"/>
        <v>20626</v>
      </c>
      <c r="D72" s="131">
        <f t="shared" si="7"/>
        <v>20626</v>
      </c>
      <c r="E72" s="132">
        <v>20626</v>
      </c>
      <c r="F72" s="132"/>
      <c r="G72" s="133"/>
      <c r="H72" s="134" t="s">
        <v>1336</v>
      </c>
      <c r="I72" s="161"/>
      <c r="J72" s="162">
        <v>20626</v>
      </c>
      <c r="K72" s="157">
        <f t="shared" ref="K72:K103" si="8">C72-J72</f>
        <v>0</v>
      </c>
      <c r="M72" s="92" t="s">
        <v>1335</v>
      </c>
      <c r="N72" s="92">
        <v>20626</v>
      </c>
      <c r="Q72" s="92" t="s">
        <v>1336</v>
      </c>
    </row>
    <row r="73" ht="30" customHeight="1" spans="1:17">
      <c r="A73" s="128"/>
      <c r="B73" s="129" t="s">
        <v>1337</v>
      </c>
      <c r="C73" s="130">
        <f t="shared" si="6"/>
        <v>20091.9</v>
      </c>
      <c r="D73" s="131">
        <f t="shared" si="7"/>
        <v>20091.9</v>
      </c>
      <c r="E73" s="132">
        <v>20091.9</v>
      </c>
      <c r="F73" s="132"/>
      <c r="G73" s="133"/>
      <c r="H73" s="134" t="s">
        <v>1330</v>
      </c>
      <c r="I73" s="161"/>
      <c r="J73" s="162">
        <v>20091.9</v>
      </c>
      <c r="K73" s="157">
        <f t="shared" si="8"/>
        <v>0</v>
      </c>
      <c r="M73" s="92" t="s">
        <v>1337</v>
      </c>
      <c r="N73" s="92">
        <v>20091.9</v>
      </c>
      <c r="Q73" s="92" t="s">
        <v>1330</v>
      </c>
    </row>
    <row r="74" ht="30" hidden="1" customHeight="1" spans="1:17">
      <c r="A74" s="147"/>
      <c r="B74" s="129" t="s">
        <v>1262</v>
      </c>
      <c r="C74" s="130">
        <f t="shared" si="6"/>
        <v>10000</v>
      </c>
      <c r="D74" s="132">
        <f t="shared" si="7"/>
        <v>10000</v>
      </c>
      <c r="E74" s="132">
        <v>10000</v>
      </c>
      <c r="F74" s="132"/>
      <c r="G74" s="132"/>
      <c r="H74" s="148" t="s">
        <v>1263</v>
      </c>
      <c r="I74" s="161" t="s">
        <v>1251</v>
      </c>
      <c r="J74" s="162">
        <v>10000</v>
      </c>
      <c r="K74" s="157">
        <f t="shared" si="8"/>
        <v>0</v>
      </c>
      <c r="M74" s="92" t="s">
        <v>1262</v>
      </c>
      <c r="N74" s="92">
        <v>10000</v>
      </c>
      <c r="Q74" s="92" t="s">
        <v>1263</v>
      </c>
    </row>
    <row r="75" ht="30" customHeight="1" spans="1:14">
      <c r="A75" s="122" t="s">
        <v>1233</v>
      </c>
      <c r="B75" s="111"/>
      <c r="C75" s="123">
        <f>SUBTOTAL(9,C76:C86)</f>
        <v>873707.71</v>
      </c>
      <c r="D75" s="141">
        <f t="shared" si="7"/>
        <v>883707.71</v>
      </c>
      <c r="E75" s="142">
        <v>883707.71</v>
      </c>
      <c r="F75" s="142"/>
      <c r="G75" s="143"/>
      <c r="H75" s="127"/>
      <c r="I75" s="159"/>
      <c r="J75" s="160">
        <v>883707.71</v>
      </c>
      <c r="K75" s="157">
        <f t="shared" si="8"/>
        <v>-10000</v>
      </c>
      <c r="L75" s="158" t="s">
        <v>1233</v>
      </c>
      <c r="N75" s="158">
        <v>883707.71</v>
      </c>
    </row>
    <row r="76" ht="30" customHeight="1" spans="1:17">
      <c r="A76" s="128"/>
      <c r="B76" s="129" t="s">
        <v>1338</v>
      </c>
      <c r="C76" s="130">
        <f t="shared" si="6"/>
        <v>238281.71</v>
      </c>
      <c r="D76" s="131">
        <f t="shared" si="7"/>
        <v>238281.71</v>
      </c>
      <c r="E76" s="132">
        <v>238281.71</v>
      </c>
      <c r="F76" s="132"/>
      <c r="G76" s="133"/>
      <c r="H76" s="134" t="s">
        <v>1339</v>
      </c>
      <c r="I76" s="161"/>
      <c r="J76" s="162">
        <v>238281.71</v>
      </c>
      <c r="K76" s="157">
        <f t="shared" si="8"/>
        <v>0</v>
      </c>
      <c r="M76" s="92" t="s">
        <v>1338</v>
      </c>
      <c r="N76" s="92">
        <v>238281.71</v>
      </c>
      <c r="Q76" s="92" t="s">
        <v>1339</v>
      </c>
    </row>
    <row r="77" ht="30" customHeight="1" spans="1:17">
      <c r="A77" s="128"/>
      <c r="B77" s="129" t="s">
        <v>1340</v>
      </c>
      <c r="C77" s="130">
        <f t="shared" si="6"/>
        <v>206850</v>
      </c>
      <c r="D77" s="131">
        <f t="shared" si="7"/>
        <v>206850</v>
      </c>
      <c r="E77" s="132">
        <v>206850</v>
      </c>
      <c r="F77" s="132"/>
      <c r="G77" s="133"/>
      <c r="H77" s="134" t="s">
        <v>1339</v>
      </c>
      <c r="I77" s="161"/>
      <c r="J77" s="162">
        <v>206850</v>
      </c>
      <c r="K77" s="157">
        <f t="shared" si="8"/>
        <v>0</v>
      </c>
      <c r="M77" s="92" t="s">
        <v>1340</v>
      </c>
      <c r="N77" s="92">
        <v>206850</v>
      </c>
      <c r="Q77" s="92" t="s">
        <v>1339</v>
      </c>
    </row>
    <row r="78" ht="30" customHeight="1" spans="1:17">
      <c r="A78" s="128"/>
      <c r="B78" s="129" t="s">
        <v>1341</v>
      </c>
      <c r="C78" s="130">
        <f t="shared" si="6"/>
        <v>166500</v>
      </c>
      <c r="D78" s="131">
        <f t="shared" si="7"/>
        <v>166500</v>
      </c>
      <c r="E78" s="132">
        <v>166500</v>
      </c>
      <c r="F78" s="132"/>
      <c r="G78" s="133"/>
      <c r="H78" s="134" t="s">
        <v>1339</v>
      </c>
      <c r="I78" s="161"/>
      <c r="J78" s="162">
        <v>166500</v>
      </c>
      <c r="K78" s="157">
        <f t="shared" si="8"/>
        <v>0</v>
      </c>
      <c r="M78" s="92" t="s">
        <v>1341</v>
      </c>
      <c r="N78" s="92">
        <v>166500</v>
      </c>
      <c r="Q78" s="92" t="s">
        <v>1339</v>
      </c>
    </row>
    <row r="79" ht="30" customHeight="1" spans="1:17">
      <c r="A79" s="128"/>
      <c r="B79" s="129" t="s">
        <v>1342</v>
      </c>
      <c r="C79" s="130">
        <f t="shared" si="6"/>
        <v>120000</v>
      </c>
      <c r="D79" s="131">
        <f t="shared" si="7"/>
        <v>120000</v>
      </c>
      <c r="E79" s="132">
        <v>120000</v>
      </c>
      <c r="F79" s="132"/>
      <c r="G79" s="133"/>
      <c r="H79" s="134" t="s">
        <v>1339</v>
      </c>
      <c r="I79" s="161"/>
      <c r="J79" s="162">
        <v>120000</v>
      </c>
      <c r="K79" s="157">
        <f t="shared" si="8"/>
        <v>0</v>
      </c>
      <c r="M79" s="92" t="s">
        <v>1342</v>
      </c>
      <c r="N79" s="92">
        <v>120000</v>
      </c>
      <c r="Q79" s="92" t="s">
        <v>1339</v>
      </c>
    </row>
    <row r="80" ht="30" customHeight="1" spans="1:17">
      <c r="A80" s="128"/>
      <c r="B80" s="129" t="s">
        <v>1343</v>
      </c>
      <c r="C80" s="130">
        <f t="shared" si="6"/>
        <v>60000</v>
      </c>
      <c r="D80" s="131">
        <f t="shared" si="7"/>
        <v>60000</v>
      </c>
      <c r="E80" s="132">
        <v>60000</v>
      </c>
      <c r="F80" s="132"/>
      <c r="G80" s="133"/>
      <c r="H80" s="134" t="s">
        <v>1339</v>
      </c>
      <c r="I80" s="161"/>
      <c r="J80" s="162">
        <v>60000</v>
      </c>
      <c r="K80" s="157">
        <f t="shared" si="8"/>
        <v>0</v>
      </c>
      <c r="M80" s="92" t="s">
        <v>1343</v>
      </c>
      <c r="N80" s="92">
        <v>60000</v>
      </c>
      <c r="Q80" s="92" t="s">
        <v>1339</v>
      </c>
    </row>
    <row r="81" ht="30" customHeight="1" spans="1:17">
      <c r="A81" s="128"/>
      <c r="B81" s="129" t="s">
        <v>1344</v>
      </c>
      <c r="C81" s="130">
        <f t="shared" si="6"/>
        <v>50400</v>
      </c>
      <c r="D81" s="131">
        <f t="shared" si="7"/>
        <v>50400</v>
      </c>
      <c r="E81" s="132">
        <v>50400</v>
      </c>
      <c r="F81" s="132"/>
      <c r="G81" s="133"/>
      <c r="H81" s="134" t="s">
        <v>1339</v>
      </c>
      <c r="I81" s="161"/>
      <c r="J81" s="162">
        <v>50400</v>
      </c>
      <c r="K81" s="157">
        <f t="shared" si="8"/>
        <v>0</v>
      </c>
      <c r="M81" s="92" t="s">
        <v>1344</v>
      </c>
      <c r="N81" s="92">
        <v>50400</v>
      </c>
      <c r="Q81" s="92" t="s">
        <v>1339</v>
      </c>
    </row>
    <row r="82" ht="30" customHeight="1" spans="1:17">
      <c r="A82" s="128"/>
      <c r="B82" s="129" t="s">
        <v>1345</v>
      </c>
      <c r="C82" s="130">
        <f t="shared" si="6"/>
        <v>11259</v>
      </c>
      <c r="D82" s="131">
        <f t="shared" si="7"/>
        <v>11259</v>
      </c>
      <c r="E82" s="132">
        <v>11259</v>
      </c>
      <c r="F82" s="132"/>
      <c r="G82" s="133"/>
      <c r="H82" s="134" t="s">
        <v>1339</v>
      </c>
      <c r="I82" s="161"/>
      <c r="J82" s="162">
        <v>11259</v>
      </c>
      <c r="K82" s="157">
        <f t="shared" si="8"/>
        <v>0</v>
      </c>
      <c r="M82" s="92" t="s">
        <v>1345</v>
      </c>
      <c r="N82" s="92">
        <v>11259</v>
      </c>
      <c r="Q82" s="92" t="s">
        <v>1339</v>
      </c>
    </row>
    <row r="83" ht="30" hidden="1" customHeight="1" spans="1:17">
      <c r="A83" s="147"/>
      <c r="B83" s="129" t="s">
        <v>1262</v>
      </c>
      <c r="C83" s="130">
        <f t="shared" si="6"/>
        <v>10000</v>
      </c>
      <c r="D83" s="132">
        <f t="shared" si="7"/>
        <v>10000</v>
      </c>
      <c r="E83" s="132">
        <v>10000</v>
      </c>
      <c r="F83" s="132"/>
      <c r="G83" s="132"/>
      <c r="H83" s="148" t="s">
        <v>1263</v>
      </c>
      <c r="I83" s="161" t="s">
        <v>1251</v>
      </c>
      <c r="J83" s="162">
        <v>10000</v>
      </c>
      <c r="K83" s="157">
        <f t="shared" si="8"/>
        <v>0</v>
      </c>
      <c r="M83" s="92" t="s">
        <v>1262</v>
      </c>
      <c r="N83" s="92">
        <v>10000</v>
      </c>
      <c r="Q83" s="92" t="s">
        <v>1263</v>
      </c>
    </row>
    <row r="84" ht="30" customHeight="1" spans="1:17">
      <c r="A84" s="128"/>
      <c r="B84" s="129" t="s">
        <v>1346</v>
      </c>
      <c r="C84" s="130">
        <f t="shared" si="6"/>
        <v>10000</v>
      </c>
      <c r="D84" s="131">
        <f t="shared" si="7"/>
        <v>10000</v>
      </c>
      <c r="E84" s="132">
        <v>10000</v>
      </c>
      <c r="F84" s="132"/>
      <c r="G84" s="133"/>
      <c r="H84" s="134" t="s">
        <v>1339</v>
      </c>
      <c r="I84" s="161"/>
      <c r="J84" s="162">
        <v>10000</v>
      </c>
      <c r="K84" s="157">
        <f t="shared" si="8"/>
        <v>0</v>
      </c>
      <c r="M84" s="92" t="s">
        <v>1346</v>
      </c>
      <c r="N84" s="92">
        <v>10000</v>
      </c>
      <c r="Q84" s="92" t="s">
        <v>1339</v>
      </c>
    </row>
    <row r="85" ht="30" customHeight="1" spans="1:17">
      <c r="A85" s="128"/>
      <c r="B85" s="129" t="s">
        <v>1347</v>
      </c>
      <c r="C85" s="130">
        <f t="shared" si="6"/>
        <v>6600</v>
      </c>
      <c r="D85" s="131">
        <f t="shared" si="7"/>
        <v>6600</v>
      </c>
      <c r="E85" s="132">
        <v>6600</v>
      </c>
      <c r="F85" s="132"/>
      <c r="G85" s="133"/>
      <c r="H85" s="134" t="s">
        <v>1339</v>
      </c>
      <c r="I85" s="161"/>
      <c r="J85" s="162">
        <v>6600</v>
      </c>
      <c r="K85" s="157">
        <f t="shared" si="8"/>
        <v>0</v>
      </c>
      <c r="M85" s="92" t="s">
        <v>1347</v>
      </c>
      <c r="N85" s="92">
        <v>6600</v>
      </c>
      <c r="Q85" s="92" t="s">
        <v>1339</v>
      </c>
    </row>
    <row r="86" ht="30" customHeight="1" spans="1:17">
      <c r="A86" s="137"/>
      <c r="B86" s="138" t="s">
        <v>1348</v>
      </c>
      <c r="C86" s="139">
        <f t="shared" si="6"/>
        <v>3817</v>
      </c>
      <c r="D86" s="131">
        <f t="shared" si="7"/>
        <v>3817</v>
      </c>
      <c r="E86" s="132">
        <v>3817</v>
      </c>
      <c r="F86" s="132"/>
      <c r="G86" s="133"/>
      <c r="H86" s="140" t="s">
        <v>1339</v>
      </c>
      <c r="I86" s="161"/>
      <c r="J86" s="162">
        <v>3817</v>
      </c>
      <c r="K86" s="157">
        <f t="shared" si="8"/>
        <v>0</v>
      </c>
      <c r="M86" s="92" t="s">
        <v>1348</v>
      </c>
      <c r="N86" s="92">
        <v>3817</v>
      </c>
      <c r="Q86" s="92" t="s">
        <v>1339</v>
      </c>
    </row>
    <row r="87" ht="30" customHeight="1" spans="1:14">
      <c r="A87" s="122" t="s">
        <v>1234</v>
      </c>
      <c r="B87" s="111"/>
      <c r="C87" s="123">
        <f>SUBTOTAL(9,C88:C92)</f>
        <v>275925</v>
      </c>
      <c r="D87" s="141">
        <f t="shared" si="7"/>
        <v>295925</v>
      </c>
      <c r="E87" s="142">
        <f>285925+10000</f>
        <v>295925</v>
      </c>
      <c r="F87" s="142"/>
      <c r="G87" s="143"/>
      <c r="H87" s="127"/>
      <c r="I87" s="159"/>
      <c r="J87" s="160">
        <v>285925</v>
      </c>
      <c r="K87" s="157">
        <f t="shared" si="8"/>
        <v>-10000</v>
      </c>
      <c r="L87" s="158" t="s">
        <v>1234</v>
      </c>
      <c r="N87" s="158">
        <v>285925</v>
      </c>
    </row>
    <row r="88" ht="30" customHeight="1" spans="1:17">
      <c r="A88" s="128"/>
      <c r="B88" s="136" t="s">
        <v>1349</v>
      </c>
      <c r="C88" s="130">
        <f t="shared" si="6"/>
        <v>89853</v>
      </c>
      <c r="D88" s="131">
        <f t="shared" si="7"/>
        <v>89853</v>
      </c>
      <c r="E88" s="132">
        <v>89853</v>
      </c>
      <c r="F88" s="132"/>
      <c r="G88" s="133"/>
      <c r="H88" s="134" t="s">
        <v>1270</v>
      </c>
      <c r="I88" s="161"/>
      <c r="J88" s="162">
        <v>89853</v>
      </c>
      <c r="K88" s="157">
        <f t="shared" si="8"/>
        <v>0</v>
      </c>
      <c r="M88" s="92" t="s">
        <v>1349</v>
      </c>
      <c r="N88" s="92">
        <v>89853</v>
      </c>
      <c r="Q88" s="92" t="s">
        <v>1270</v>
      </c>
    </row>
    <row r="89" ht="30" customHeight="1" spans="1:17">
      <c r="A89" s="128"/>
      <c r="B89" s="136"/>
      <c r="C89" s="130">
        <f t="shared" si="6"/>
        <v>87100</v>
      </c>
      <c r="D89" s="131">
        <f t="shared" si="7"/>
        <v>87100</v>
      </c>
      <c r="E89" s="132">
        <v>87100</v>
      </c>
      <c r="F89" s="132"/>
      <c r="G89" s="133"/>
      <c r="H89" s="134" t="s">
        <v>1350</v>
      </c>
      <c r="I89" s="161"/>
      <c r="J89" s="162">
        <v>87100</v>
      </c>
      <c r="K89" s="157">
        <f t="shared" si="8"/>
        <v>0</v>
      </c>
      <c r="N89" s="92">
        <v>87100</v>
      </c>
      <c r="Q89" s="92" t="s">
        <v>1350</v>
      </c>
    </row>
    <row r="90" ht="30" customHeight="1" spans="1:17">
      <c r="A90" s="128"/>
      <c r="B90" s="136"/>
      <c r="C90" s="130">
        <f t="shared" si="6"/>
        <v>12500</v>
      </c>
      <c r="D90" s="131">
        <f t="shared" si="7"/>
        <v>12500</v>
      </c>
      <c r="E90" s="132">
        <v>12500</v>
      </c>
      <c r="F90" s="132"/>
      <c r="G90" s="133"/>
      <c r="H90" s="134" t="s">
        <v>1258</v>
      </c>
      <c r="I90" s="161"/>
      <c r="J90" s="162">
        <v>12500</v>
      </c>
      <c r="K90" s="157">
        <f t="shared" si="8"/>
        <v>0</v>
      </c>
      <c r="N90" s="92">
        <v>12500</v>
      </c>
      <c r="Q90" s="92" t="s">
        <v>1258</v>
      </c>
    </row>
    <row r="91" ht="30" customHeight="1" spans="1:17">
      <c r="A91" s="128"/>
      <c r="B91" s="129" t="s">
        <v>1351</v>
      </c>
      <c r="C91" s="130">
        <f t="shared" si="6"/>
        <v>56472</v>
      </c>
      <c r="D91" s="131">
        <f t="shared" si="7"/>
        <v>56472</v>
      </c>
      <c r="E91" s="132">
        <v>56472</v>
      </c>
      <c r="F91" s="132"/>
      <c r="G91" s="133"/>
      <c r="H91" s="134" t="s">
        <v>1350</v>
      </c>
      <c r="I91" s="161"/>
      <c r="J91" s="162">
        <v>56472</v>
      </c>
      <c r="K91" s="157">
        <f t="shared" si="8"/>
        <v>0</v>
      </c>
      <c r="M91" s="92" t="s">
        <v>1351</v>
      </c>
      <c r="N91" s="92">
        <v>56472</v>
      </c>
      <c r="Q91" s="92" t="s">
        <v>1350</v>
      </c>
    </row>
    <row r="92" ht="30" customHeight="1" spans="1:17">
      <c r="A92" s="128"/>
      <c r="B92" s="129" t="s">
        <v>1352</v>
      </c>
      <c r="C92" s="130">
        <f t="shared" si="6"/>
        <v>30000</v>
      </c>
      <c r="D92" s="131">
        <f t="shared" si="7"/>
        <v>30000</v>
      </c>
      <c r="E92" s="132">
        <v>30000</v>
      </c>
      <c r="F92" s="132"/>
      <c r="G92" s="133"/>
      <c r="H92" s="134" t="s">
        <v>1350</v>
      </c>
      <c r="I92" s="161"/>
      <c r="J92" s="162">
        <v>30000</v>
      </c>
      <c r="K92" s="157">
        <f t="shared" si="8"/>
        <v>0</v>
      </c>
      <c r="M92" s="92" t="s">
        <v>1352</v>
      </c>
      <c r="N92" s="92">
        <v>30000</v>
      </c>
      <c r="Q92" s="92" t="s">
        <v>1350</v>
      </c>
    </row>
    <row r="93" ht="30" hidden="1" customHeight="1" spans="1:17">
      <c r="A93" s="147"/>
      <c r="B93" s="129" t="s">
        <v>1262</v>
      </c>
      <c r="C93" s="130">
        <f t="shared" si="6"/>
        <v>20000</v>
      </c>
      <c r="D93" s="132">
        <f t="shared" si="7"/>
        <v>20000</v>
      </c>
      <c r="E93" s="132">
        <f>10000+10000</f>
        <v>20000</v>
      </c>
      <c r="F93" s="132"/>
      <c r="G93" s="132"/>
      <c r="H93" s="148" t="s">
        <v>1263</v>
      </c>
      <c r="I93" s="161" t="s">
        <v>1251</v>
      </c>
      <c r="J93" s="162">
        <v>10000</v>
      </c>
      <c r="K93" s="157">
        <f t="shared" si="8"/>
        <v>10000</v>
      </c>
      <c r="M93" s="92" t="s">
        <v>1262</v>
      </c>
      <c r="N93" s="92">
        <v>10000</v>
      </c>
      <c r="Q93" s="92" t="s">
        <v>1263</v>
      </c>
    </row>
    <row r="94" ht="30" customHeight="1" spans="1:14">
      <c r="A94" s="122" t="s">
        <v>1235</v>
      </c>
      <c r="B94" s="111"/>
      <c r="C94" s="123">
        <f>SUBTOTAL(9,C95:C99)</f>
        <v>200085</v>
      </c>
      <c r="D94" s="141">
        <f t="shared" si="7"/>
        <v>210085</v>
      </c>
      <c r="E94" s="142">
        <v>210085</v>
      </c>
      <c r="F94" s="142"/>
      <c r="G94" s="143"/>
      <c r="H94" s="127"/>
      <c r="I94" s="159"/>
      <c r="J94" s="160">
        <v>210085</v>
      </c>
      <c r="K94" s="157">
        <f t="shared" si="8"/>
        <v>-10000</v>
      </c>
      <c r="L94" s="158" t="s">
        <v>1235</v>
      </c>
      <c r="N94" s="158">
        <v>210085</v>
      </c>
    </row>
    <row r="95" ht="30" customHeight="1" spans="1:17">
      <c r="A95" s="128"/>
      <c r="B95" s="129" t="s">
        <v>1353</v>
      </c>
      <c r="C95" s="130">
        <f t="shared" si="6"/>
        <v>94535</v>
      </c>
      <c r="D95" s="131">
        <f t="shared" si="7"/>
        <v>94535</v>
      </c>
      <c r="E95" s="132">
        <v>94535</v>
      </c>
      <c r="F95" s="132"/>
      <c r="G95" s="133"/>
      <c r="H95" s="134" t="s">
        <v>1354</v>
      </c>
      <c r="I95" s="161"/>
      <c r="J95" s="162">
        <v>94535</v>
      </c>
      <c r="K95" s="157">
        <f t="shared" si="8"/>
        <v>0</v>
      </c>
      <c r="M95" s="92" t="s">
        <v>1353</v>
      </c>
      <c r="N95" s="92">
        <v>94535</v>
      </c>
      <c r="Q95" s="92" t="s">
        <v>1354</v>
      </c>
    </row>
    <row r="96" ht="30" customHeight="1" spans="1:17">
      <c r="A96" s="128"/>
      <c r="B96" s="129" t="s">
        <v>1355</v>
      </c>
      <c r="C96" s="130">
        <f t="shared" si="6"/>
        <v>64250</v>
      </c>
      <c r="D96" s="131">
        <f t="shared" si="7"/>
        <v>64250</v>
      </c>
      <c r="E96" s="132">
        <v>64250</v>
      </c>
      <c r="F96" s="132"/>
      <c r="G96" s="133"/>
      <c r="H96" s="134" t="s">
        <v>1354</v>
      </c>
      <c r="I96" s="161"/>
      <c r="J96" s="162">
        <v>64250</v>
      </c>
      <c r="K96" s="157">
        <f t="shared" si="8"/>
        <v>0</v>
      </c>
      <c r="M96" s="92" t="s">
        <v>1355</v>
      </c>
      <c r="N96" s="92">
        <v>64250</v>
      </c>
      <c r="Q96" s="92" t="s">
        <v>1354</v>
      </c>
    </row>
    <row r="97" ht="30" customHeight="1" spans="1:17">
      <c r="A97" s="128"/>
      <c r="B97" s="129" t="s">
        <v>1356</v>
      </c>
      <c r="C97" s="130">
        <f t="shared" si="6"/>
        <v>40000</v>
      </c>
      <c r="D97" s="131">
        <f t="shared" si="7"/>
        <v>40000</v>
      </c>
      <c r="E97" s="132">
        <v>40000</v>
      </c>
      <c r="F97" s="132"/>
      <c r="G97" s="133"/>
      <c r="H97" s="134" t="s">
        <v>1354</v>
      </c>
      <c r="I97" s="161"/>
      <c r="J97" s="162">
        <v>40000</v>
      </c>
      <c r="K97" s="157">
        <f t="shared" si="8"/>
        <v>0</v>
      </c>
      <c r="M97" s="92" t="s">
        <v>1356</v>
      </c>
      <c r="N97" s="92">
        <v>40000</v>
      </c>
      <c r="Q97" s="92" t="s">
        <v>1354</v>
      </c>
    </row>
    <row r="98" ht="30" hidden="1" customHeight="1" spans="1:17">
      <c r="A98" s="147"/>
      <c r="B98" s="129" t="s">
        <v>1262</v>
      </c>
      <c r="C98" s="130">
        <f t="shared" si="6"/>
        <v>10000</v>
      </c>
      <c r="D98" s="132">
        <f t="shared" si="7"/>
        <v>10000</v>
      </c>
      <c r="E98" s="132">
        <v>10000</v>
      </c>
      <c r="F98" s="132"/>
      <c r="G98" s="132"/>
      <c r="H98" s="148" t="s">
        <v>1263</v>
      </c>
      <c r="I98" s="161" t="s">
        <v>1251</v>
      </c>
      <c r="J98" s="162">
        <v>10000</v>
      </c>
      <c r="K98" s="157">
        <f t="shared" si="8"/>
        <v>0</v>
      </c>
      <c r="M98" s="92" t="s">
        <v>1262</v>
      </c>
      <c r="N98" s="92">
        <v>10000</v>
      </c>
      <c r="Q98" s="92" t="s">
        <v>1263</v>
      </c>
    </row>
    <row r="99" ht="30" customHeight="1" spans="1:17">
      <c r="A99" s="128"/>
      <c r="B99" s="129" t="s">
        <v>1357</v>
      </c>
      <c r="C99" s="130">
        <f t="shared" si="6"/>
        <v>1300</v>
      </c>
      <c r="D99" s="131">
        <f t="shared" si="7"/>
        <v>1300</v>
      </c>
      <c r="E99" s="132">
        <v>1300</v>
      </c>
      <c r="F99" s="132"/>
      <c r="G99" s="133"/>
      <c r="H99" s="134" t="s">
        <v>1358</v>
      </c>
      <c r="I99" s="161"/>
      <c r="J99" s="162">
        <v>1300</v>
      </c>
      <c r="K99" s="157">
        <f t="shared" si="8"/>
        <v>0</v>
      </c>
      <c r="M99" s="92" t="s">
        <v>1357</v>
      </c>
      <c r="N99" s="92">
        <v>1300</v>
      </c>
      <c r="Q99" s="92" t="s">
        <v>1358</v>
      </c>
    </row>
    <row r="100" ht="30" customHeight="1" spans="1:14">
      <c r="A100" s="122" t="s">
        <v>1236</v>
      </c>
      <c r="B100" s="111"/>
      <c r="C100" s="123">
        <f>SUBTOTAL(9,C101:C103)</f>
        <v>199495</v>
      </c>
      <c r="D100" s="141">
        <f t="shared" si="7"/>
        <v>209592</v>
      </c>
      <c r="E100" s="142">
        <v>209592</v>
      </c>
      <c r="F100" s="142"/>
      <c r="G100" s="143"/>
      <c r="H100" s="127"/>
      <c r="I100" s="159"/>
      <c r="J100" s="160">
        <v>209592</v>
      </c>
      <c r="K100" s="157">
        <f t="shared" si="8"/>
        <v>-10097</v>
      </c>
      <c r="L100" s="158" t="s">
        <v>1236</v>
      </c>
      <c r="N100" s="158">
        <v>169592</v>
      </c>
    </row>
    <row r="101" ht="30" customHeight="1" spans="1:17">
      <c r="A101" s="128"/>
      <c r="B101" s="136" t="s">
        <v>1359</v>
      </c>
      <c r="C101" s="130">
        <f t="shared" si="6"/>
        <v>100389</v>
      </c>
      <c r="D101" s="131">
        <f t="shared" si="7"/>
        <v>100389</v>
      </c>
      <c r="E101" s="132">
        <v>100389</v>
      </c>
      <c r="F101" s="132"/>
      <c r="G101" s="133"/>
      <c r="H101" s="134" t="s">
        <v>1360</v>
      </c>
      <c r="I101" s="161"/>
      <c r="J101" s="162">
        <v>100389</v>
      </c>
      <c r="K101" s="157">
        <f t="shared" si="8"/>
        <v>0</v>
      </c>
      <c r="M101" s="92" t="s">
        <v>1359</v>
      </c>
      <c r="N101" s="92">
        <v>100389</v>
      </c>
      <c r="Q101" s="92" t="s">
        <v>1361</v>
      </c>
    </row>
    <row r="102" ht="30" customHeight="1" spans="1:17">
      <c r="A102" s="128"/>
      <c r="B102" s="136"/>
      <c r="C102" s="130">
        <f t="shared" si="6"/>
        <v>77227</v>
      </c>
      <c r="D102" s="131">
        <f t="shared" si="7"/>
        <v>77227</v>
      </c>
      <c r="E102" s="132">
        <v>77227</v>
      </c>
      <c r="F102" s="132"/>
      <c r="G102" s="133"/>
      <c r="H102" s="134" t="s">
        <v>1362</v>
      </c>
      <c r="I102" s="161"/>
      <c r="J102" s="162">
        <v>77227</v>
      </c>
      <c r="K102" s="157">
        <f t="shared" si="8"/>
        <v>0</v>
      </c>
      <c r="N102" s="92">
        <v>77227</v>
      </c>
      <c r="Q102" s="92" t="s">
        <v>1363</v>
      </c>
    </row>
    <row r="103" ht="30" customHeight="1" spans="1:17">
      <c r="A103" s="128"/>
      <c r="B103" s="136"/>
      <c r="C103" s="130">
        <f t="shared" ref="C103:C139" si="9">D103+G103</f>
        <v>21879</v>
      </c>
      <c r="D103" s="131">
        <f t="shared" ref="D103:D139" si="10">E103+F103</f>
        <v>21879</v>
      </c>
      <c r="E103" s="132">
        <v>21879</v>
      </c>
      <c r="F103" s="132"/>
      <c r="G103" s="133"/>
      <c r="H103" s="134" t="s">
        <v>1364</v>
      </c>
      <c r="I103" s="161"/>
      <c r="J103" s="162">
        <v>21879</v>
      </c>
      <c r="K103" s="157">
        <f t="shared" si="8"/>
        <v>0</v>
      </c>
      <c r="N103" s="92">
        <v>21879</v>
      </c>
      <c r="Q103" s="92" t="s">
        <v>1365</v>
      </c>
    </row>
    <row r="104" ht="30" hidden="1" customHeight="1" spans="1:17">
      <c r="A104" s="147"/>
      <c r="B104" s="129" t="s">
        <v>1262</v>
      </c>
      <c r="C104" s="130">
        <f t="shared" si="9"/>
        <v>10097</v>
      </c>
      <c r="D104" s="132">
        <f t="shared" si="10"/>
        <v>10097</v>
      </c>
      <c r="E104" s="132">
        <v>10097</v>
      </c>
      <c r="F104" s="132"/>
      <c r="G104" s="132"/>
      <c r="H104" s="148" t="s">
        <v>1263</v>
      </c>
      <c r="I104" s="161" t="s">
        <v>1251</v>
      </c>
      <c r="J104" s="162">
        <v>10097</v>
      </c>
      <c r="K104" s="157">
        <f t="shared" ref="K104:K139" si="11">C104-J104</f>
        <v>0</v>
      </c>
      <c r="M104" s="92" t="s">
        <v>1262</v>
      </c>
      <c r="N104" s="92">
        <v>10097</v>
      </c>
      <c r="Q104" s="92" t="s">
        <v>1263</v>
      </c>
    </row>
    <row r="105" ht="30" customHeight="1" spans="1:14">
      <c r="A105" s="122" t="s">
        <v>1237</v>
      </c>
      <c r="B105" s="111"/>
      <c r="C105" s="123">
        <f>SUBTOTAL(9,C106:C122)</f>
        <v>245790.28</v>
      </c>
      <c r="D105" s="141">
        <f t="shared" si="10"/>
        <v>188543</v>
      </c>
      <c r="E105" s="142">
        <v>188543</v>
      </c>
      <c r="F105" s="142"/>
      <c r="G105" s="143">
        <v>67247.28</v>
      </c>
      <c r="H105" s="127"/>
      <c r="I105" s="159"/>
      <c r="J105" s="160">
        <v>255790.28</v>
      </c>
      <c r="K105" s="157">
        <f t="shared" si="11"/>
        <v>-10000</v>
      </c>
      <c r="L105" s="158" t="s">
        <v>1237</v>
      </c>
      <c r="N105" s="158">
        <v>188543</v>
      </c>
    </row>
    <row r="106" ht="30" customHeight="1" spans="1:17">
      <c r="A106" s="128"/>
      <c r="B106" s="136" t="s">
        <v>1366</v>
      </c>
      <c r="C106" s="130">
        <f t="shared" si="9"/>
        <v>44000</v>
      </c>
      <c r="D106" s="131">
        <f t="shared" si="10"/>
        <v>44000</v>
      </c>
      <c r="E106" s="132">
        <v>44000</v>
      </c>
      <c r="F106" s="132"/>
      <c r="G106" s="133"/>
      <c r="H106" s="134" t="s">
        <v>1367</v>
      </c>
      <c r="I106" s="161"/>
      <c r="J106" s="162">
        <v>44000</v>
      </c>
      <c r="K106" s="157">
        <f t="shared" si="11"/>
        <v>0</v>
      </c>
      <c r="M106" s="92" t="s">
        <v>1366</v>
      </c>
      <c r="N106" s="92">
        <v>44000</v>
      </c>
      <c r="Q106" s="92" t="s">
        <v>1367</v>
      </c>
    </row>
    <row r="107" ht="30" customHeight="1" spans="1:17">
      <c r="A107" s="128"/>
      <c r="B107" s="136"/>
      <c r="C107" s="130">
        <f t="shared" si="9"/>
        <v>9594</v>
      </c>
      <c r="D107" s="131">
        <f t="shared" si="10"/>
        <v>9594</v>
      </c>
      <c r="E107" s="132">
        <v>9594</v>
      </c>
      <c r="F107" s="132"/>
      <c r="G107" s="133"/>
      <c r="H107" s="134" t="s">
        <v>1368</v>
      </c>
      <c r="I107" s="161"/>
      <c r="J107" s="162">
        <v>9594</v>
      </c>
      <c r="K107" s="157">
        <f t="shared" si="11"/>
        <v>0</v>
      </c>
      <c r="N107" s="92">
        <v>9594</v>
      </c>
      <c r="Q107" s="92" t="s">
        <v>1368</v>
      </c>
    </row>
    <row r="108" ht="30" customHeight="1" spans="1:11">
      <c r="A108" s="137"/>
      <c r="B108" s="146" t="s">
        <v>1369</v>
      </c>
      <c r="C108" s="139">
        <f t="shared" si="9"/>
        <v>27149.28</v>
      </c>
      <c r="D108" s="131">
        <f t="shared" si="10"/>
        <v>0</v>
      </c>
      <c r="E108" s="132">
        <v>0</v>
      </c>
      <c r="F108" s="132"/>
      <c r="G108" s="133">
        <v>27149.28</v>
      </c>
      <c r="H108" s="140" t="s">
        <v>1370</v>
      </c>
      <c r="I108" s="161"/>
      <c r="J108" s="162">
        <v>27149.78</v>
      </c>
      <c r="K108" s="157">
        <f t="shared" si="11"/>
        <v>-0.5</v>
      </c>
    </row>
    <row r="109" ht="30" customHeight="1" spans="1:17">
      <c r="A109" s="128"/>
      <c r="B109" s="136" t="s">
        <v>1371</v>
      </c>
      <c r="C109" s="130">
        <f t="shared" si="9"/>
        <v>26601</v>
      </c>
      <c r="D109" s="131">
        <f t="shared" si="10"/>
        <v>26601</v>
      </c>
      <c r="E109" s="132">
        <v>26601</v>
      </c>
      <c r="F109" s="132"/>
      <c r="G109" s="133"/>
      <c r="H109" s="134" t="s">
        <v>1372</v>
      </c>
      <c r="I109" s="161"/>
      <c r="J109" s="162">
        <v>26601</v>
      </c>
      <c r="K109" s="157">
        <f t="shared" si="11"/>
        <v>0</v>
      </c>
      <c r="M109" s="92" t="s">
        <v>1371</v>
      </c>
      <c r="N109" s="92">
        <v>26601</v>
      </c>
      <c r="Q109" s="92" t="s">
        <v>1372</v>
      </c>
    </row>
    <row r="110" ht="30" customHeight="1" spans="1:17">
      <c r="A110" s="128"/>
      <c r="B110" s="136"/>
      <c r="C110" s="130">
        <f t="shared" si="9"/>
        <v>5000</v>
      </c>
      <c r="D110" s="131">
        <f t="shared" si="10"/>
        <v>5000</v>
      </c>
      <c r="E110" s="132">
        <v>5000</v>
      </c>
      <c r="F110" s="132"/>
      <c r="G110" s="133"/>
      <c r="H110" s="134" t="s">
        <v>1367</v>
      </c>
      <c r="I110" s="161"/>
      <c r="J110" s="162">
        <v>5000</v>
      </c>
      <c r="K110" s="157">
        <f t="shared" si="11"/>
        <v>0</v>
      </c>
      <c r="N110" s="92">
        <v>5000</v>
      </c>
      <c r="Q110" s="92" t="s">
        <v>1367</v>
      </c>
    </row>
    <row r="111" ht="30" customHeight="1" spans="1:17">
      <c r="A111" s="128"/>
      <c r="B111" s="136"/>
      <c r="C111" s="130">
        <f t="shared" si="9"/>
        <v>2371</v>
      </c>
      <c r="D111" s="131">
        <f t="shared" si="10"/>
        <v>2371</v>
      </c>
      <c r="E111" s="132">
        <v>2371</v>
      </c>
      <c r="F111" s="132"/>
      <c r="G111" s="133"/>
      <c r="H111" s="134" t="s">
        <v>1373</v>
      </c>
      <c r="I111" s="161"/>
      <c r="J111" s="162">
        <v>2371</v>
      </c>
      <c r="K111" s="157">
        <f t="shared" si="11"/>
        <v>0</v>
      </c>
      <c r="N111" s="92">
        <v>2371</v>
      </c>
      <c r="Q111" s="92" t="s">
        <v>1373</v>
      </c>
    </row>
    <row r="112" ht="30" customHeight="1" spans="1:17">
      <c r="A112" s="128"/>
      <c r="B112" s="129" t="s">
        <v>1374</v>
      </c>
      <c r="C112" s="130">
        <f t="shared" si="9"/>
        <v>20191</v>
      </c>
      <c r="D112" s="131">
        <f t="shared" si="10"/>
        <v>20191</v>
      </c>
      <c r="E112" s="132">
        <v>20191</v>
      </c>
      <c r="F112" s="132"/>
      <c r="G112" s="133"/>
      <c r="H112" s="134" t="s">
        <v>1367</v>
      </c>
      <c r="I112" s="161"/>
      <c r="J112" s="162">
        <v>20191</v>
      </c>
      <c r="K112" s="157">
        <f t="shared" si="11"/>
        <v>0</v>
      </c>
      <c r="M112" s="92" t="s">
        <v>1374</v>
      </c>
      <c r="N112" s="92">
        <v>20191</v>
      </c>
      <c r="Q112" s="92" t="s">
        <v>1367</v>
      </c>
    </row>
    <row r="113" ht="30" customHeight="1" spans="1:11">
      <c r="A113" s="128"/>
      <c r="B113" s="129" t="s">
        <v>1375</v>
      </c>
      <c r="C113" s="130">
        <f t="shared" si="9"/>
        <v>18998</v>
      </c>
      <c r="D113" s="131">
        <f t="shared" si="10"/>
        <v>0</v>
      </c>
      <c r="E113" s="132"/>
      <c r="F113" s="132"/>
      <c r="G113" s="133">
        <v>18998</v>
      </c>
      <c r="H113" s="134" t="s">
        <v>1368</v>
      </c>
      <c r="I113" s="161"/>
      <c r="J113" s="162">
        <v>18998</v>
      </c>
      <c r="K113" s="157">
        <f t="shared" si="11"/>
        <v>0</v>
      </c>
    </row>
    <row r="114" ht="30" customHeight="1" spans="1:17">
      <c r="A114" s="128"/>
      <c r="B114" s="129" t="s">
        <v>1376</v>
      </c>
      <c r="C114" s="130">
        <f t="shared" si="9"/>
        <v>15365</v>
      </c>
      <c r="D114" s="131">
        <f t="shared" si="10"/>
        <v>15365</v>
      </c>
      <c r="E114" s="132">
        <v>15365</v>
      </c>
      <c r="F114" s="132"/>
      <c r="G114" s="133"/>
      <c r="H114" s="134" t="s">
        <v>1377</v>
      </c>
      <c r="I114" s="161"/>
      <c r="J114" s="162">
        <v>15365</v>
      </c>
      <c r="K114" s="157">
        <f t="shared" si="11"/>
        <v>0</v>
      </c>
      <c r="M114" s="92" t="s">
        <v>1376</v>
      </c>
      <c r="N114" s="92">
        <v>15365</v>
      </c>
      <c r="Q114" s="92" t="s">
        <v>1377</v>
      </c>
    </row>
    <row r="115" ht="30" customHeight="1" spans="1:17">
      <c r="A115" s="128"/>
      <c r="B115" s="129" t="s">
        <v>1378</v>
      </c>
      <c r="C115" s="130">
        <f t="shared" si="9"/>
        <v>15000</v>
      </c>
      <c r="D115" s="131">
        <f t="shared" si="10"/>
        <v>15000</v>
      </c>
      <c r="E115" s="132">
        <v>15000</v>
      </c>
      <c r="F115" s="132"/>
      <c r="G115" s="133"/>
      <c r="H115" s="134" t="s">
        <v>1379</v>
      </c>
      <c r="I115" s="161"/>
      <c r="J115" s="162">
        <v>15000</v>
      </c>
      <c r="K115" s="157">
        <f t="shared" si="11"/>
        <v>0</v>
      </c>
      <c r="M115" s="92" t="s">
        <v>1378</v>
      </c>
      <c r="N115" s="92">
        <v>15000</v>
      </c>
      <c r="Q115" s="92" t="s">
        <v>1379</v>
      </c>
    </row>
    <row r="116" ht="30" customHeight="1" spans="1:17">
      <c r="A116" s="128"/>
      <c r="B116" s="129" t="s">
        <v>1380</v>
      </c>
      <c r="C116" s="130">
        <f t="shared" si="9"/>
        <v>14185</v>
      </c>
      <c r="D116" s="134">
        <f t="shared" si="10"/>
        <v>14185</v>
      </c>
      <c r="E116" s="128">
        <v>14185</v>
      </c>
      <c r="F116" s="129"/>
      <c r="G116" s="135"/>
      <c r="H116" s="134" t="s">
        <v>1372</v>
      </c>
      <c r="I116" s="161"/>
      <c r="J116" s="162">
        <v>14185</v>
      </c>
      <c r="K116" s="157">
        <f t="shared" si="11"/>
        <v>0</v>
      </c>
      <c r="M116" s="92" t="s">
        <v>1380</v>
      </c>
      <c r="N116" s="92">
        <v>14185</v>
      </c>
      <c r="Q116" s="92" t="s">
        <v>1372</v>
      </c>
    </row>
    <row r="117" ht="30" hidden="1" customHeight="1" spans="1:17">
      <c r="A117" s="163"/>
      <c r="B117" s="164" t="s">
        <v>1262</v>
      </c>
      <c r="C117" s="165">
        <f t="shared" si="9"/>
        <v>10000</v>
      </c>
      <c r="D117" s="132">
        <f t="shared" si="10"/>
        <v>10000</v>
      </c>
      <c r="E117" s="132">
        <v>10000</v>
      </c>
      <c r="F117" s="132"/>
      <c r="G117" s="132"/>
      <c r="H117" s="166" t="s">
        <v>1263</v>
      </c>
      <c r="I117" s="161" t="s">
        <v>1251</v>
      </c>
      <c r="J117" s="162">
        <v>10000</v>
      </c>
      <c r="K117" s="157">
        <f t="shared" si="11"/>
        <v>0</v>
      </c>
      <c r="M117" s="92" t="s">
        <v>1262</v>
      </c>
      <c r="N117" s="92">
        <v>10000</v>
      </c>
      <c r="Q117" s="92" t="s">
        <v>1263</v>
      </c>
    </row>
    <row r="118" ht="30" customHeight="1" spans="1:17">
      <c r="A118" s="128"/>
      <c r="B118" s="136" t="s">
        <v>1381</v>
      </c>
      <c r="C118" s="130">
        <f t="shared" si="9"/>
        <v>8345</v>
      </c>
      <c r="D118" s="131">
        <f t="shared" si="10"/>
        <v>8345</v>
      </c>
      <c r="E118" s="132">
        <v>8345</v>
      </c>
      <c r="F118" s="132"/>
      <c r="G118" s="133"/>
      <c r="H118" s="134" t="s">
        <v>1372</v>
      </c>
      <c r="I118" s="161"/>
      <c r="J118" s="162">
        <v>8345</v>
      </c>
      <c r="K118" s="157">
        <f t="shared" si="11"/>
        <v>0</v>
      </c>
      <c r="M118" s="92" t="s">
        <v>1381</v>
      </c>
      <c r="N118" s="92">
        <v>8345</v>
      </c>
      <c r="Q118" s="92" t="s">
        <v>1372</v>
      </c>
    </row>
    <row r="119" ht="30" customHeight="1" spans="1:17">
      <c r="A119" s="128"/>
      <c r="B119" s="136"/>
      <c r="C119" s="130">
        <f t="shared" si="9"/>
        <v>1500</v>
      </c>
      <c r="D119" s="131">
        <f t="shared" si="10"/>
        <v>1500</v>
      </c>
      <c r="E119" s="132">
        <v>1500</v>
      </c>
      <c r="F119" s="132"/>
      <c r="G119" s="133"/>
      <c r="H119" s="134" t="s">
        <v>1367</v>
      </c>
      <c r="I119" s="161"/>
      <c r="J119" s="162">
        <v>1500</v>
      </c>
      <c r="K119" s="157">
        <f t="shared" si="11"/>
        <v>0</v>
      </c>
      <c r="N119" s="92">
        <v>1500</v>
      </c>
      <c r="Q119" s="92" t="s">
        <v>1367</v>
      </c>
    </row>
    <row r="120" ht="30" customHeight="1" spans="1:17">
      <c r="A120" s="128"/>
      <c r="B120" s="129" t="s">
        <v>1382</v>
      </c>
      <c r="C120" s="130">
        <f t="shared" si="9"/>
        <v>8554</v>
      </c>
      <c r="D120" s="131">
        <f t="shared" si="10"/>
        <v>8554</v>
      </c>
      <c r="E120" s="132">
        <v>8554</v>
      </c>
      <c r="F120" s="132"/>
      <c r="G120" s="133"/>
      <c r="H120" s="134" t="s">
        <v>1367</v>
      </c>
      <c r="I120" s="161"/>
      <c r="J120" s="162">
        <v>8554</v>
      </c>
      <c r="K120" s="157">
        <f t="shared" si="11"/>
        <v>0</v>
      </c>
      <c r="M120" s="92" t="s">
        <v>1382</v>
      </c>
      <c r="N120" s="92">
        <v>8554</v>
      </c>
      <c r="Q120" s="92" t="s">
        <v>1367</v>
      </c>
    </row>
    <row r="121" ht="30" customHeight="1" spans="1:17">
      <c r="A121" s="128"/>
      <c r="B121" s="129" t="s">
        <v>1383</v>
      </c>
      <c r="C121" s="130">
        <f t="shared" si="9"/>
        <v>5800</v>
      </c>
      <c r="D121" s="131">
        <f t="shared" si="10"/>
        <v>5800</v>
      </c>
      <c r="E121" s="132">
        <v>5800</v>
      </c>
      <c r="F121" s="132"/>
      <c r="G121" s="133"/>
      <c r="H121" s="134" t="s">
        <v>1367</v>
      </c>
      <c r="I121" s="161"/>
      <c r="J121" s="162">
        <v>5800</v>
      </c>
      <c r="K121" s="157">
        <f t="shared" si="11"/>
        <v>0</v>
      </c>
      <c r="M121" s="92" t="s">
        <v>1383</v>
      </c>
      <c r="N121" s="92">
        <v>5800</v>
      </c>
      <c r="Q121" s="92" t="s">
        <v>1367</v>
      </c>
    </row>
    <row r="122" ht="30" customHeight="1" spans="1:17">
      <c r="A122" s="128"/>
      <c r="B122" s="129" t="s">
        <v>1384</v>
      </c>
      <c r="C122" s="130">
        <f t="shared" si="9"/>
        <v>23137</v>
      </c>
      <c r="D122" s="131">
        <f t="shared" si="10"/>
        <v>2037</v>
      </c>
      <c r="E122" s="132">
        <v>2037</v>
      </c>
      <c r="F122" s="132"/>
      <c r="G122" s="133">
        <v>21100</v>
      </c>
      <c r="H122" s="134" t="s">
        <v>1370</v>
      </c>
      <c r="I122" s="161"/>
      <c r="J122" s="162">
        <v>23137</v>
      </c>
      <c r="K122" s="157">
        <f t="shared" si="11"/>
        <v>0</v>
      </c>
      <c r="M122" s="92" t="s">
        <v>1384</v>
      </c>
      <c r="N122" s="92">
        <v>2037</v>
      </c>
      <c r="Q122" s="92" t="s">
        <v>1370</v>
      </c>
    </row>
    <row r="123" ht="30" customHeight="1" spans="1:14">
      <c r="A123" s="122" t="s">
        <v>1238</v>
      </c>
      <c r="B123" s="111"/>
      <c r="C123" s="123">
        <f>SUBTOTAL(9,C124:C130)</f>
        <v>144802</v>
      </c>
      <c r="D123" s="141">
        <f t="shared" si="10"/>
        <v>154802</v>
      </c>
      <c r="E123" s="142">
        <f>185598-30796</f>
        <v>154802</v>
      </c>
      <c r="F123" s="142"/>
      <c r="G123" s="143"/>
      <c r="H123" s="127"/>
      <c r="I123" s="159"/>
      <c r="J123" s="160">
        <v>185598</v>
      </c>
      <c r="K123" s="157">
        <f t="shared" si="11"/>
        <v>-40796</v>
      </c>
      <c r="L123" s="158" t="s">
        <v>1238</v>
      </c>
      <c r="N123" s="158">
        <v>185598</v>
      </c>
    </row>
    <row r="124" ht="30" customHeight="1" spans="1:17">
      <c r="A124" s="128"/>
      <c r="B124" s="129" t="s">
        <v>1385</v>
      </c>
      <c r="C124" s="130">
        <f t="shared" si="9"/>
        <v>56550</v>
      </c>
      <c r="D124" s="131">
        <f t="shared" si="10"/>
        <v>56550</v>
      </c>
      <c r="E124" s="132">
        <f>87346-30796</f>
        <v>56550</v>
      </c>
      <c r="F124" s="132"/>
      <c r="G124" s="133"/>
      <c r="H124" s="134" t="s">
        <v>1386</v>
      </c>
      <c r="I124" s="161"/>
      <c r="J124" s="162">
        <v>87346</v>
      </c>
      <c r="K124" s="157">
        <f t="shared" si="11"/>
        <v>-30796</v>
      </c>
      <c r="M124" s="92" t="s">
        <v>1385</v>
      </c>
      <c r="N124" s="92">
        <v>87346</v>
      </c>
      <c r="Q124" s="92" t="s">
        <v>1386</v>
      </c>
    </row>
    <row r="125" ht="30" customHeight="1" spans="1:17">
      <c r="A125" s="128"/>
      <c r="B125" s="129" t="s">
        <v>1387</v>
      </c>
      <c r="C125" s="130">
        <f t="shared" si="9"/>
        <v>25260</v>
      </c>
      <c r="D125" s="131">
        <f t="shared" si="10"/>
        <v>25260</v>
      </c>
      <c r="E125" s="132">
        <v>25260</v>
      </c>
      <c r="F125" s="132"/>
      <c r="G125" s="133"/>
      <c r="H125" s="134" t="s">
        <v>1388</v>
      </c>
      <c r="I125" s="161"/>
      <c r="J125" s="162">
        <v>25260</v>
      </c>
      <c r="K125" s="157">
        <f t="shared" si="11"/>
        <v>0</v>
      </c>
      <c r="M125" s="92" t="s">
        <v>1387</v>
      </c>
      <c r="N125" s="92">
        <v>25260</v>
      </c>
      <c r="Q125" s="92" t="s">
        <v>1388</v>
      </c>
    </row>
    <row r="126" ht="30" customHeight="1" spans="1:17">
      <c r="A126" s="128"/>
      <c r="B126" s="129" t="s">
        <v>1389</v>
      </c>
      <c r="C126" s="130">
        <f t="shared" si="9"/>
        <v>25217</v>
      </c>
      <c r="D126" s="131">
        <f t="shared" si="10"/>
        <v>25217</v>
      </c>
      <c r="E126" s="132">
        <v>25217</v>
      </c>
      <c r="F126" s="132"/>
      <c r="G126" s="133"/>
      <c r="H126" s="134" t="s">
        <v>1390</v>
      </c>
      <c r="I126" s="161"/>
      <c r="J126" s="162">
        <v>25217</v>
      </c>
      <c r="K126" s="157">
        <f t="shared" si="11"/>
        <v>0</v>
      </c>
      <c r="M126" s="92" t="s">
        <v>1389</v>
      </c>
      <c r="N126" s="92">
        <v>25217</v>
      </c>
      <c r="Q126" s="92" t="s">
        <v>1391</v>
      </c>
    </row>
    <row r="127" ht="30" customHeight="1" spans="1:17">
      <c r="A127" s="128"/>
      <c r="B127" s="129" t="s">
        <v>1392</v>
      </c>
      <c r="C127" s="130">
        <f t="shared" si="9"/>
        <v>24150</v>
      </c>
      <c r="D127" s="131">
        <f t="shared" si="10"/>
        <v>24150</v>
      </c>
      <c r="E127" s="132">
        <v>24150</v>
      </c>
      <c r="F127" s="132"/>
      <c r="G127" s="133"/>
      <c r="H127" s="134" t="s">
        <v>1393</v>
      </c>
      <c r="I127" s="161"/>
      <c r="J127" s="162">
        <v>24150</v>
      </c>
      <c r="K127" s="157">
        <f t="shared" si="11"/>
        <v>0</v>
      </c>
      <c r="M127" s="92" t="s">
        <v>1392</v>
      </c>
      <c r="N127" s="92">
        <v>24150</v>
      </c>
      <c r="Q127" s="92" t="s">
        <v>1393</v>
      </c>
    </row>
    <row r="128" ht="30" customHeight="1" spans="1:17">
      <c r="A128" s="137"/>
      <c r="B128" s="138" t="s">
        <v>1394</v>
      </c>
      <c r="C128" s="139">
        <f t="shared" si="9"/>
        <v>10000</v>
      </c>
      <c r="D128" s="131">
        <f t="shared" si="10"/>
        <v>10000</v>
      </c>
      <c r="E128" s="132">
        <v>10000</v>
      </c>
      <c r="F128" s="132"/>
      <c r="G128" s="133"/>
      <c r="H128" s="140" t="s">
        <v>1395</v>
      </c>
      <c r="I128" s="161"/>
      <c r="J128" s="162">
        <v>10000</v>
      </c>
      <c r="K128" s="157">
        <f t="shared" si="11"/>
        <v>0</v>
      </c>
      <c r="M128" s="92" t="s">
        <v>1394</v>
      </c>
      <c r="N128" s="92">
        <v>10000</v>
      </c>
      <c r="Q128" s="92" t="s">
        <v>1395</v>
      </c>
    </row>
    <row r="129" ht="30" hidden="1" customHeight="1" spans="1:17">
      <c r="A129" s="167"/>
      <c r="B129" s="138" t="s">
        <v>1262</v>
      </c>
      <c r="C129" s="139">
        <f t="shared" si="9"/>
        <v>10000</v>
      </c>
      <c r="D129" s="132">
        <f t="shared" si="10"/>
        <v>10000</v>
      </c>
      <c r="E129" s="132">
        <v>10000</v>
      </c>
      <c r="F129" s="132"/>
      <c r="G129" s="132"/>
      <c r="H129" s="168" t="s">
        <v>1263</v>
      </c>
      <c r="I129" s="161" t="s">
        <v>1251</v>
      </c>
      <c r="J129" s="162">
        <v>10000</v>
      </c>
      <c r="K129" s="157">
        <f t="shared" si="11"/>
        <v>0</v>
      </c>
      <c r="M129" s="92" t="s">
        <v>1262</v>
      </c>
      <c r="N129" s="92">
        <v>10000</v>
      </c>
      <c r="Q129" s="92" t="s">
        <v>1263</v>
      </c>
    </row>
    <row r="130" ht="30" customHeight="1" spans="1:17">
      <c r="A130" s="169"/>
      <c r="B130" s="164" t="s">
        <v>1396</v>
      </c>
      <c r="C130" s="165">
        <f t="shared" si="9"/>
        <v>3625</v>
      </c>
      <c r="D130" s="131">
        <f t="shared" si="10"/>
        <v>3625</v>
      </c>
      <c r="E130" s="132">
        <v>3625</v>
      </c>
      <c r="F130" s="132"/>
      <c r="G130" s="133"/>
      <c r="H130" s="170" t="s">
        <v>1386</v>
      </c>
      <c r="I130" s="161"/>
      <c r="J130" s="162">
        <v>3625</v>
      </c>
      <c r="K130" s="157">
        <f t="shared" si="11"/>
        <v>0</v>
      </c>
      <c r="M130" s="92" t="s">
        <v>1396</v>
      </c>
      <c r="N130" s="92">
        <v>3625</v>
      </c>
      <c r="Q130" s="92" t="s">
        <v>1386</v>
      </c>
    </row>
    <row r="131" ht="30" customHeight="1" spans="1:14">
      <c r="A131" s="122" t="s">
        <v>1239</v>
      </c>
      <c r="B131" s="111"/>
      <c r="C131" s="123">
        <f>SUBTOTAL(9,C132:C139)</f>
        <v>143652</v>
      </c>
      <c r="D131" s="141">
        <f t="shared" si="10"/>
        <v>144545</v>
      </c>
      <c r="E131" s="142">
        <v>144545</v>
      </c>
      <c r="F131" s="142"/>
      <c r="G131" s="143">
        <v>10700</v>
      </c>
      <c r="H131" s="127"/>
      <c r="I131" s="159"/>
      <c r="J131" s="160">
        <v>155245</v>
      </c>
      <c r="K131" s="157">
        <f t="shared" si="11"/>
        <v>-11593</v>
      </c>
      <c r="L131" s="158" t="s">
        <v>1239</v>
      </c>
      <c r="N131" s="158">
        <v>144545</v>
      </c>
    </row>
    <row r="132" ht="30" customHeight="1" spans="1:17">
      <c r="A132" s="128"/>
      <c r="B132" s="136" t="s">
        <v>1397</v>
      </c>
      <c r="C132" s="130">
        <f>D132+G132+11250+5000</f>
        <v>36250</v>
      </c>
      <c r="D132" s="131">
        <f t="shared" si="10"/>
        <v>20000</v>
      </c>
      <c r="E132" s="132">
        <v>20000</v>
      </c>
      <c r="F132" s="132"/>
      <c r="G132" s="133"/>
      <c r="H132" s="134" t="s">
        <v>1272</v>
      </c>
      <c r="I132" s="161"/>
      <c r="J132" s="162">
        <v>20000</v>
      </c>
      <c r="K132" s="157">
        <f t="shared" si="11"/>
        <v>16250</v>
      </c>
      <c r="M132" s="92" t="s">
        <v>1397</v>
      </c>
      <c r="N132" s="92">
        <v>20000</v>
      </c>
      <c r="Q132" s="92" t="s">
        <v>1272</v>
      </c>
    </row>
    <row r="133" ht="30" customHeight="1" spans="1:17">
      <c r="A133" s="128"/>
      <c r="B133" s="136"/>
      <c r="C133" s="130">
        <f t="shared" si="9"/>
        <v>20000</v>
      </c>
      <c r="D133" s="131">
        <f t="shared" si="10"/>
        <v>20000</v>
      </c>
      <c r="E133" s="132">
        <v>20000</v>
      </c>
      <c r="F133" s="132"/>
      <c r="G133" s="133"/>
      <c r="H133" s="134" t="s">
        <v>1398</v>
      </c>
      <c r="I133" s="161"/>
      <c r="J133" s="162">
        <v>20000</v>
      </c>
      <c r="K133" s="157">
        <f t="shared" si="11"/>
        <v>0</v>
      </c>
      <c r="N133" s="92">
        <v>20000</v>
      </c>
      <c r="Q133" s="92" t="s">
        <v>1398</v>
      </c>
    </row>
    <row r="134" ht="30" hidden="1" customHeight="1" spans="1:17">
      <c r="A134" s="147"/>
      <c r="B134" s="129"/>
      <c r="C134" s="139">
        <f t="shared" si="9"/>
        <v>11250</v>
      </c>
      <c r="D134" s="132">
        <f t="shared" si="10"/>
        <v>11250</v>
      </c>
      <c r="E134" s="132">
        <v>11250</v>
      </c>
      <c r="F134" s="132"/>
      <c r="G134" s="132"/>
      <c r="H134" s="168" t="s">
        <v>1272</v>
      </c>
      <c r="I134" s="161" t="s">
        <v>1251</v>
      </c>
      <c r="J134" s="162">
        <v>11250</v>
      </c>
      <c r="K134" s="157">
        <f t="shared" si="11"/>
        <v>0</v>
      </c>
      <c r="N134" s="92">
        <v>11250</v>
      </c>
      <c r="Q134" s="92" t="s">
        <v>1272</v>
      </c>
    </row>
    <row r="135" ht="30" hidden="1" customHeight="1" spans="1:17">
      <c r="A135" s="147"/>
      <c r="B135" s="129"/>
      <c r="C135" s="165">
        <f t="shared" si="9"/>
        <v>5000</v>
      </c>
      <c r="D135" s="132">
        <f t="shared" si="10"/>
        <v>5000</v>
      </c>
      <c r="E135" s="132">
        <v>5000</v>
      </c>
      <c r="F135" s="132"/>
      <c r="G135" s="132"/>
      <c r="H135" s="166" t="s">
        <v>1263</v>
      </c>
      <c r="I135" s="161" t="s">
        <v>1251</v>
      </c>
      <c r="J135" s="162">
        <v>5000</v>
      </c>
      <c r="K135" s="157">
        <f t="shared" si="11"/>
        <v>0</v>
      </c>
      <c r="N135" s="92">
        <v>5000</v>
      </c>
      <c r="Q135" s="92" t="s">
        <v>1263</v>
      </c>
    </row>
    <row r="136" ht="30" customHeight="1" spans="1:17">
      <c r="A136" s="128"/>
      <c r="B136" s="129" t="s">
        <v>1399</v>
      </c>
      <c r="C136" s="130">
        <f t="shared" si="9"/>
        <v>52263</v>
      </c>
      <c r="D136" s="131">
        <f t="shared" si="10"/>
        <v>41563</v>
      </c>
      <c r="E136" s="132">
        <v>41563</v>
      </c>
      <c r="F136" s="132"/>
      <c r="G136" s="133">
        <v>10700</v>
      </c>
      <c r="H136" s="134" t="s">
        <v>1398</v>
      </c>
      <c r="I136" s="161"/>
      <c r="J136" s="162">
        <v>52263</v>
      </c>
      <c r="K136" s="157">
        <f t="shared" si="11"/>
        <v>0</v>
      </c>
      <c r="M136" s="92" t="s">
        <v>1399</v>
      </c>
      <c r="N136" s="92">
        <v>41563</v>
      </c>
      <c r="Q136" s="92" t="s">
        <v>1398</v>
      </c>
    </row>
    <row r="137" ht="30" customHeight="1" spans="1:17">
      <c r="A137" s="128"/>
      <c r="B137" s="129" t="s">
        <v>1400</v>
      </c>
      <c r="C137" s="130">
        <f t="shared" si="9"/>
        <v>32139</v>
      </c>
      <c r="D137" s="131">
        <f t="shared" si="10"/>
        <v>32139</v>
      </c>
      <c r="E137" s="132">
        <v>32139</v>
      </c>
      <c r="F137" s="132"/>
      <c r="G137" s="133"/>
      <c r="H137" s="134" t="s">
        <v>1401</v>
      </c>
      <c r="I137" s="161"/>
      <c r="J137" s="162">
        <v>32139</v>
      </c>
      <c r="K137" s="157">
        <f t="shared" si="11"/>
        <v>0</v>
      </c>
      <c r="M137" s="92" t="s">
        <v>1400</v>
      </c>
      <c r="N137" s="92">
        <v>32139</v>
      </c>
      <c r="Q137" s="92" t="s">
        <v>1401</v>
      </c>
    </row>
    <row r="138" ht="30" hidden="1" customHeight="1" spans="1:17">
      <c r="A138" s="147"/>
      <c r="B138" s="129" t="s">
        <v>1262</v>
      </c>
      <c r="C138" s="130">
        <f t="shared" si="9"/>
        <v>11593</v>
      </c>
      <c r="D138" s="132">
        <f t="shared" si="10"/>
        <v>11593</v>
      </c>
      <c r="E138" s="132">
        <v>11593</v>
      </c>
      <c r="F138" s="132"/>
      <c r="G138" s="132"/>
      <c r="H138" s="148" t="s">
        <v>1263</v>
      </c>
      <c r="I138" s="161" t="s">
        <v>1251</v>
      </c>
      <c r="J138" s="162">
        <v>11593</v>
      </c>
      <c r="K138" s="157">
        <f t="shared" si="11"/>
        <v>0</v>
      </c>
      <c r="M138" s="92" t="s">
        <v>1262</v>
      </c>
      <c r="N138" s="92">
        <v>11593</v>
      </c>
      <c r="Q138" s="92" t="s">
        <v>1263</v>
      </c>
    </row>
    <row r="139" ht="30" customHeight="1" spans="1:17">
      <c r="A139" s="137"/>
      <c r="B139" s="138" t="s">
        <v>1402</v>
      </c>
      <c r="C139" s="139">
        <f t="shared" si="9"/>
        <v>3000</v>
      </c>
      <c r="D139" s="131">
        <f t="shared" si="10"/>
        <v>3000</v>
      </c>
      <c r="E139" s="132">
        <v>3000</v>
      </c>
      <c r="F139" s="132"/>
      <c r="G139" s="133"/>
      <c r="H139" s="140" t="s">
        <v>1403</v>
      </c>
      <c r="I139" s="161"/>
      <c r="J139" s="162">
        <v>3000</v>
      </c>
      <c r="K139" s="157">
        <f t="shared" si="11"/>
        <v>0</v>
      </c>
      <c r="M139" s="92" t="s">
        <v>1402</v>
      </c>
      <c r="N139" s="92">
        <v>3000</v>
      </c>
      <c r="Q139" s="92" t="s">
        <v>1404</v>
      </c>
    </row>
  </sheetData>
  <autoFilter ref="A5:Q139">
    <filterColumn colId="8">
      <customFilters>
        <customFilter operator="equal" val="彭沧海"/>
      </customFilters>
    </filterColumn>
  </autoFilter>
  <mergeCells count="2">
    <mergeCell ref="A2:H2"/>
    <mergeCell ref="A4:B4"/>
  </mergeCells>
  <printOptions horizontalCentered="1"/>
  <pageMargins left="0.75" right="0.75" top="1" bottom="1" header="0.509027777777778" footer="0.509027777777778"/>
  <pageSetup paperSize="9" scale="56" fitToHeight="0" orientation="portrait"/>
  <headerFooter>
    <oddFooter>&amp;C第 &amp;P 页</oddFooter>
  </headerFooter>
  <rowBreaks count="8" manualBreakCount="8">
    <brk id="26" max="7" man="1"/>
    <brk id="45" max="7" man="1"/>
    <brk id="66" max="7" man="1"/>
    <brk id="86" max="7" man="1"/>
    <brk id="108" max="7" man="1"/>
    <brk id="139" max="16383" man="1"/>
    <brk id="139" max="16383" man="1"/>
    <brk id="139" max="16383" man="1"/>
  </rowBreaks>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4.25"/>
  <sheetData/>
  <pageMargins left="0.75" right="0.75" top="1" bottom="1" header="0.509027777777778" footer="0.509027777777778"/>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tabColor theme="6"/>
    <pageSetUpPr fitToPage="1"/>
  </sheetPr>
  <dimension ref="A1:U35"/>
  <sheetViews>
    <sheetView showZeros="0" workbookViewId="0">
      <pane ySplit="6" topLeftCell="A22" activePane="bottomLeft" state="frozen"/>
      <selection/>
      <selection pane="bottomLeft" activeCell="I1" sqref="I1"/>
    </sheetView>
  </sheetViews>
  <sheetFormatPr defaultColWidth="9" defaultRowHeight="14.25"/>
  <cols>
    <col min="1" max="1" width="27.875" style="64" customWidth="1"/>
    <col min="2" max="2" width="12.625" style="64" customWidth="1"/>
    <col min="3" max="3" width="11.625" style="64" customWidth="1"/>
    <col min="4" max="4" width="11.625" style="64" hidden="1" customWidth="1"/>
    <col min="5" max="5" width="13.625" style="64" customWidth="1"/>
    <col min="6" max="6" width="11.5" style="65" customWidth="1"/>
    <col min="7" max="7" width="13.125" style="65" customWidth="1"/>
    <col min="8" max="8" width="15.25" style="64" customWidth="1"/>
    <col min="9" max="10" width="13.75" style="64"/>
    <col min="11" max="11" width="10.375" style="64"/>
    <col min="12" max="18" width="9" style="64"/>
    <col min="19" max="21" width="9" style="66"/>
    <col min="22" max="16384" width="9" style="64"/>
  </cols>
  <sheetData>
    <row r="1" spans="5:7">
      <c r="E1" s="67"/>
      <c r="G1" s="68" t="s">
        <v>1135</v>
      </c>
    </row>
    <row r="2" ht="33.75" customHeight="1" spans="1:7">
      <c r="A2" s="69" t="s">
        <v>62</v>
      </c>
      <c r="B2" s="69"/>
      <c r="C2" s="69"/>
      <c r="D2" s="69"/>
      <c r="E2" s="69"/>
      <c r="F2" s="69"/>
      <c r="G2" s="69"/>
    </row>
    <row r="4" ht="15" spans="1:7">
      <c r="A4" s="70"/>
      <c r="G4" s="68" t="s">
        <v>1405</v>
      </c>
    </row>
    <row r="5" ht="9.75" customHeight="1" spans="1:21">
      <c r="A5" s="71" t="s">
        <v>1406</v>
      </c>
      <c r="B5" s="72" t="s">
        <v>1407</v>
      </c>
      <c r="C5" s="72" t="s">
        <v>578</v>
      </c>
      <c r="D5" s="72"/>
      <c r="E5" s="72" t="s">
        <v>1408</v>
      </c>
      <c r="F5" s="73" t="s">
        <v>1409</v>
      </c>
      <c r="G5" s="74"/>
      <c r="H5" s="75" t="s">
        <v>1410</v>
      </c>
      <c r="S5" s="91"/>
      <c r="T5" s="91"/>
      <c r="U5" s="91"/>
    </row>
    <row r="6" ht="45" customHeight="1" spans="1:21">
      <c r="A6" s="76"/>
      <c r="B6" s="77"/>
      <c r="C6" s="77"/>
      <c r="D6" s="77" t="s">
        <v>1411</v>
      </c>
      <c r="E6" s="77"/>
      <c r="F6" s="78"/>
      <c r="G6" s="79" t="s">
        <v>1412</v>
      </c>
      <c r="L6" s="75" t="s">
        <v>577</v>
      </c>
      <c r="M6" s="75" t="s">
        <v>1406</v>
      </c>
      <c r="N6" s="75" t="s">
        <v>1407</v>
      </c>
      <c r="O6" s="75" t="s">
        <v>1413</v>
      </c>
      <c r="P6" s="75" t="s">
        <v>578</v>
      </c>
      <c r="Q6" s="75" t="s">
        <v>1408</v>
      </c>
      <c r="R6" s="75" t="s">
        <v>1414</v>
      </c>
      <c r="S6" s="91" t="s">
        <v>1415</v>
      </c>
      <c r="T6" s="91" t="s">
        <v>1416</v>
      </c>
      <c r="U6" s="91"/>
    </row>
    <row r="7" ht="28.5" customHeight="1" spans="1:20">
      <c r="A7" s="80" t="s">
        <v>1417</v>
      </c>
      <c r="B7" s="81">
        <v>4818875.128245</v>
      </c>
      <c r="C7" s="81">
        <f>表4!B8</f>
        <v>0</v>
      </c>
      <c r="D7" s="81"/>
      <c r="E7" s="81">
        <f>C7+D7</f>
        <v>0</v>
      </c>
      <c r="F7" s="82">
        <f>E7/B7-1</f>
        <v>-1</v>
      </c>
      <c r="G7" s="83">
        <v>0.153591181557376</v>
      </c>
      <c r="H7" s="64">
        <v>5566824.566745</v>
      </c>
      <c r="I7" s="66">
        <f t="shared" ref="I7:I34" si="0">E7/B7-1</f>
        <v>-1</v>
      </c>
      <c r="J7" s="66">
        <f>G7-T7</f>
        <v>0.022478750507931</v>
      </c>
      <c r="K7" s="64">
        <f>C7-P7</f>
        <v>-5408674.736745</v>
      </c>
      <c r="L7" s="64">
        <v>205</v>
      </c>
      <c r="M7" s="64" t="s">
        <v>1417</v>
      </c>
      <c r="N7" s="64">
        <v>4818875.13</v>
      </c>
      <c r="O7" s="64">
        <v>4143906.13</v>
      </c>
      <c r="P7" s="64">
        <v>5408674.736745</v>
      </c>
      <c r="Q7" s="64">
        <v>5408674.736745</v>
      </c>
      <c r="R7" s="64">
        <v>721451</v>
      </c>
      <c r="S7" s="66">
        <v>0.122393627316298</v>
      </c>
      <c r="T7" s="66">
        <v>0.131112431049445</v>
      </c>
    </row>
    <row r="8" ht="28.5" customHeight="1" spans="1:20">
      <c r="A8" s="84" t="s">
        <v>1418</v>
      </c>
      <c r="B8" s="60">
        <v>2437140.374545</v>
      </c>
      <c r="C8" s="60" t="e">
        <f>表4!#REF!</f>
        <v>#REF!</v>
      </c>
      <c r="D8" s="60"/>
      <c r="E8" s="60" t="e">
        <f t="shared" ref="E8:E34" si="1">C8+D8</f>
        <v>#REF!</v>
      </c>
      <c r="F8" s="85"/>
      <c r="G8" s="86"/>
      <c r="H8" s="64">
        <v>2370457.4674</v>
      </c>
      <c r="I8" s="66" t="e">
        <f t="shared" si="0"/>
        <v>#REF!</v>
      </c>
      <c r="K8" s="64" t="e">
        <f t="shared" ref="K8:K34" si="2">C8-P8</f>
        <v>#REF!</v>
      </c>
      <c r="L8" s="64">
        <v>2051</v>
      </c>
      <c r="M8" s="64" t="s">
        <v>1418</v>
      </c>
      <c r="N8" s="64">
        <v>2437140.37</v>
      </c>
      <c r="O8" s="64">
        <v>2437140.37</v>
      </c>
      <c r="P8" s="64">
        <v>2419031.4824</v>
      </c>
      <c r="Q8" s="64">
        <v>2419031.4824</v>
      </c>
      <c r="R8" s="64">
        <v>95117.22</v>
      </c>
      <c r="S8" s="66">
        <v>-0.00743038350310532</v>
      </c>
      <c r="T8" s="66">
        <v>-0.0464585909756195</v>
      </c>
    </row>
    <row r="9" ht="28.5" customHeight="1" spans="1:20">
      <c r="A9" s="84" t="s">
        <v>1419</v>
      </c>
      <c r="B9" s="60">
        <v>1315504.2707</v>
      </c>
      <c r="C9" s="60" t="e">
        <f>表4!#REF!</f>
        <v>#REF!</v>
      </c>
      <c r="D9" s="60"/>
      <c r="E9" s="60" t="e">
        <f t="shared" si="1"/>
        <v>#REF!</v>
      </c>
      <c r="F9" s="85"/>
      <c r="G9" s="86"/>
      <c r="H9" s="64">
        <v>1500881.777945</v>
      </c>
      <c r="I9" s="66" t="e">
        <f t="shared" si="0"/>
        <v>#REF!</v>
      </c>
      <c r="K9" s="64" t="e">
        <f t="shared" si="2"/>
        <v>#REF!</v>
      </c>
      <c r="L9" s="64">
        <v>2052</v>
      </c>
      <c r="M9" s="64" t="s">
        <v>1419</v>
      </c>
      <c r="N9" s="64">
        <v>1315504.27</v>
      </c>
      <c r="O9" s="64">
        <v>1315504.27</v>
      </c>
      <c r="P9" s="64">
        <v>1387494.932945</v>
      </c>
      <c r="Q9" s="64">
        <v>1387494.932945</v>
      </c>
      <c r="R9" s="64">
        <v>146850.78</v>
      </c>
      <c r="S9" s="66">
        <v>0.054724765693843</v>
      </c>
      <c r="T9" s="66">
        <v>-0.0569060236155675</v>
      </c>
    </row>
    <row r="10" ht="28.5" customHeight="1" spans="1:20">
      <c r="A10" s="84" t="s">
        <v>1420</v>
      </c>
      <c r="B10" s="60">
        <v>1066230.483</v>
      </c>
      <c r="C10" s="60" t="e">
        <f>表4!#REF!</f>
        <v>#REF!</v>
      </c>
      <c r="D10" s="60"/>
      <c r="E10" s="60" t="e">
        <f t="shared" si="1"/>
        <v>#REF!</v>
      </c>
      <c r="F10" s="85"/>
      <c r="G10" s="86"/>
      <c r="H10" s="64">
        <v>1695485.3214</v>
      </c>
      <c r="I10" s="66" t="e">
        <f t="shared" si="0"/>
        <v>#REF!</v>
      </c>
      <c r="K10" s="64" t="e">
        <f t="shared" si="2"/>
        <v>#REF!</v>
      </c>
      <c r="L10" s="64">
        <v>2300221</v>
      </c>
      <c r="M10" s="64" t="s">
        <v>1420</v>
      </c>
      <c r="N10" s="64">
        <v>1066230.48</v>
      </c>
      <c r="O10" s="64">
        <v>1066230.48</v>
      </c>
      <c r="P10" s="64">
        <v>1602148.3214</v>
      </c>
      <c r="Q10" s="64">
        <v>1602148.3214</v>
      </c>
      <c r="R10" s="64">
        <v>479483</v>
      </c>
      <c r="S10" s="66">
        <v>0.502628513677455</v>
      </c>
      <c r="T10" s="66">
        <v>0.0529293079297451</v>
      </c>
    </row>
    <row r="11" ht="28.5" customHeight="1" spans="1:20">
      <c r="A11" s="84" t="s">
        <v>1421</v>
      </c>
      <c r="B11" s="60">
        <v>1569756.2354</v>
      </c>
      <c r="C11" s="60">
        <f>表4!B9</f>
        <v>0</v>
      </c>
      <c r="D11" s="60">
        <v>480000</v>
      </c>
      <c r="E11" s="60">
        <f t="shared" si="1"/>
        <v>480000</v>
      </c>
      <c r="F11" s="85">
        <f>E11/B11-1</f>
        <v>-0.694220039280374</v>
      </c>
      <c r="G11" s="86">
        <v>0.0944534006340283</v>
      </c>
      <c r="H11" s="64">
        <v>1698490.05</v>
      </c>
      <c r="I11" s="66">
        <f t="shared" si="0"/>
        <v>-0.694220039280374</v>
      </c>
      <c r="J11" s="66">
        <f>G11-T11</f>
        <v>0.305779963030747</v>
      </c>
      <c r="K11" s="64">
        <f t="shared" si="2"/>
        <v>-1242430.05</v>
      </c>
      <c r="L11" s="64">
        <v>206</v>
      </c>
      <c r="M11" s="64" t="s">
        <v>1421</v>
      </c>
      <c r="N11" s="64">
        <v>1569756.24</v>
      </c>
      <c r="O11" s="64">
        <v>1569756.24</v>
      </c>
      <c r="P11" s="64">
        <v>1242430.05</v>
      </c>
      <c r="Q11" s="64">
        <v>1242430.05</v>
      </c>
      <c r="R11" s="64">
        <v>4405</v>
      </c>
      <c r="S11" s="66">
        <v>-0.208520394223755</v>
      </c>
      <c r="T11" s="66">
        <v>-0.211326562396719</v>
      </c>
    </row>
    <row r="12" ht="28.5" customHeight="1" spans="1:20">
      <c r="A12" s="84" t="s">
        <v>1418</v>
      </c>
      <c r="B12" s="60">
        <v>483519.2354</v>
      </c>
      <c r="C12" s="60" t="e">
        <f>表4!#REF!</f>
        <v>#REF!</v>
      </c>
      <c r="D12" s="60"/>
      <c r="E12" s="60" t="e">
        <f t="shared" si="1"/>
        <v>#REF!</v>
      </c>
      <c r="F12" s="85"/>
      <c r="G12" s="86"/>
      <c r="H12" s="64">
        <v>521239.05</v>
      </c>
      <c r="I12" s="66" t="e">
        <f t="shared" si="0"/>
        <v>#REF!</v>
      </c>
      <c r="K12" s="64" t="e">
        <f t="shared" si="2"/>
        <v>#REF!</v>
      </c>
      <c r="L12" s="64">
        <v>2061</v>
      </c>
      <c r="M12" s="64" t="s">
        <v>1418</v>
      </c>
      <c r="N12" s="64">
        <v>483519.24</v>
      </c>
      <c r="O12" s="64">
        <v>483519.24</v>
      </c>
      <c r="P12" s="64">
        <v>633293.05</v>
      </c>
      <c r="Q12" s="64">
        <v>633293.05</v>
      </c>
      <c r="R12" s="64">
        <v>1840</v>
      </c>
      <c r="S12" s="66">
        <v>0.309757704781303</v>
      </c>
      <c r="T12" s="66">
        <v>0.305952271930275</v>
      </c>
    </row>
    <row r="13" ht="28.5" customHeight="1" spans="1:20">
      <c r="A13" s="84" t="s">
        <v>1419</v>
      </c>
      <c r="B13" s="60">
        <v>1086237</v>
      </c>
      <c r="C13" s="60" t="e">
        <f>表4!#REF!</f>
        <v>#REF!</v>
      </c>
      <c r="D13" s="60">
        <v>480000</v>
      </c>
      <c r="E13" s="60" t="e">
        <f t="shared" si="1"/>
        <v>#REF!</v>
      </c>
      <c r="F13" s="85"/>
      <c r="G13" s="86"/>
      <c r="H13" s="64">
        <v>1177251</v>
      </c>
      <c r="I13" s="66" t="e">
        <f t="shared" si="0"/>
        <v>#REF!</v>
      </c>
      <c r="K13" s="64" t="e">
        <f t="shared" si="2"/>
        <v>#REF!</v>
      </c>
      <c r="L13" s="64">
        <v>2062</v>
      </c>
      <c r="M13" s="64" t="s">
        <v>1419</v>
      </c>
      <c r="N13" s="64">
        <v>1086237</v>
      </c>
      <c r="O13" s="64">
        <v>1086237</v>
      </c>
      <c r="P13" s="64">
        <v>609137</v>
      </c>
      <c r="Q13" s="64">
        <v>609137</v>
      </c>
      <c r="R13" s="64">
        <v>2565</v>
      </c>
      <c r="S13" s="66">
        <v>-0.439222747890193</v>
      </c>
      <c r="T13" s="66">
        <v>-0.441584111018129</v>
      </c>
    </row>
    <row r="14" ht="28.5" customHeight="1" spans="1:20">
      <c r="A14" s="84" t="s">
        <v>1422</v>
      </c>
      <c r="B14" s="60">
        <v>406789.342244</v>
      </c>
      <c r="C14" s="60">
        <f>表4!B10</f>
        <v>0</v>
      </c>
      <c r="D14" s="60"/>
      <c r="E14" s="60">
        <f t="shared" si="1"/>
        <v>0</v>
      </c>
      <c r="F14" s="85">
        <f>E14/B14-1</f>
        <v>-1</v>
      </c>
      <c r="G14" s="86">
        <v>0.267593449538385</v>
      </c>
      <c r="H14" s="64">
        <v>557116.22296</v>
      </c>
      <c r="I14" s="66">
        <f t="shared" si="0"/>
        <v>-1</v>
      </c>
      <c r="J14" s="66">
        <f>G14-T14</f>
        <v>-7.52023698868953e-9</v>
      </c>
      <c r="K14" s="64">
        <f t="shared" si="2"/>
        <v>-526091.78296</v>
      </c>
      <c r="L14" s="64">
        <v>207</v>
      </c>
      <c r="M14" s="64" t="s">
        <v>1422</v>
      </c>
      <c r="N14" s="64">
        <v>406789.34</v>
      </c>
      <c r="O14" s="64">
        <v>378243.34</v>
      </c>
      <c r="P14" s="64">
        <v>526091.78296</v>
      </c>
      <c r="Q14" s="64">
        <v>526091.78296</v>
      </c>
      <c r="R14" s="64">
        <v>46633</v>
      </c>
      <c r="S14" s="66">
        <v>0.293278193966439</v>
      </c>
      <c r="T14" s="66">
        <v>0.267593457058622</v>
      </c>
    </row>
    <row r="15" ht="28.5" customHeight="1" spans="1:20">
      <c r="A15" s="84" t="s">
        <v>1418</v>
      </c>
      <c r="B15" s="60">
        <v>213815.552244</v>
      </c>
      <c r="C15" s="60" t="e">
        <f>表4!#REF!</f>
        <v>#REF!</v>
      </c>
      <c r="D15" s="60"/>
      <c r="E15" s="60" t="e">
        <f t="shared" si="1"/>
        <v>#REF!</v>
      </c>
      <c r="F15" s="85"/>
      <c r="G15" s="86"/>
      <c r="H15" s="64">
        <v>257586.18296</v>
      </c>
      <c r="I15" s="66" t="e">
        <f t="shared" si="0"/>
        <v>#REF!</v>
      </c>
      <c r="K15" s="64" t="e">
        <f t="shared" si="2"/>
        <v>#REF!</v>
      </c>
      <c r="L15" s="64">
        <v>2071</v>
      </c>
      <c r="M15" s="64" t="s">
        <v>1418</v>
      </c>
      <c r="N15" s="64">
        <v>213815.55</v>
      </c>
      <c r="O15" s="64">
        <v>213815.55</v>
      </c>
      <c r="P15" s="64">
        <v>229687.06296</v>
      </c>
      <c r="Q15" s="64">
        <v>229687.06296</v>
      </c>
      <c r="R15" s="64">
        <v>6134.17</v>
      </c>
      <c r="S15" s="66">
        <v>0.0742299283658274</v>
      </c>
      <c r="T15" s="66">
        <v>0.045540855003296</v>
      </c>
    </row>
    <row r="16" ht="28.5" customHeight="1" spans="1:20">
      <c r="A16" s="84" t="s">
        <v>1419</v>
      </c>
      <c r="B16" s="60">
        <v>192973.79</v>
      </c>
      <c r="C16" s="60" t="e">
        <f>表4!#REF!</f>
        <v>#REF!</v>
      </c>
      <c r="D16" s="60"/>
      <c r="E16" s="60" t="e">
        <f t="shared" si="1"/>
        <v>#REF!</v>
      </c>
      <c r="F16" s="85"/>
      <c r="G16" s="86"/>
      <c r="H16" s="64">
        <v>299530.04</v>
      </c>
      <c r="I16" s="66" t="e">
        <f t="shared" si="0"/>
        <v>#REF!</v>
      </c>
      <c r="K16" s="64" t="e">
        <f t="shared" si="2"/>
        <v>#REF!</v>
      </c>
      <c r="L16" s="64">
        <v>2072</v>
      </c>
      <c r="M16" s="64" t="s">
        <v>1419</v>
      </c>
      <c r="N16" s="64">
        <v>192973.79</v>
      </c>
      <c r="O16" s="64">
        <v>192973.79</v>
      </c>
      <c r="P16" s="64">
        <v>296404.72</v>
      </c>
      <c r="Q16" s="64">
        <v>296404.72</v>
      </c>
      <c r="R16" s="64">
        <v>40498.83</v>
      </c>
      <c r="S16" s="66">
        <v>0.535984342744162</v>
      </c>
      <c r="T16" s="66">
        <v>0.326117344744071</v>
      </c>
    </row>
    <row r="17" ht="28.5" customHeight="1" spans="1:20">
      <c r="A17" s="84" t="s">
        <v>1423</v>
      </c>
      <c r="B17" s="60">
        <v>2814370.508755</v>
      </c>
      <c r="C17" s="60">
        <f>表4!B11</f>
        <v>748</v>
      </c>
      <c r="D17" s="60"/>
      <c r="E17" s="60">
        <f t="shared" si="1"/>
        <v>748</v>
      </c>
      <c r="F17" s="85">
        <f>E17/B17-1</f>
        <v>-0.999734221205889</v>
      </c>
      <c r="G17" s="86">
        <v>0.151737351079648</v>
      </c>
      <c r="H17" s="64">
        <v>3143700.725786</v>
      </c>
      <c r="I17" s="66">
        <f t="shared" si="0"/>
        <v>-0.999734221205889</v>
      </c>
      <c r="J17" s="66">
        <f>G17-T17</f>
        <v>0.205413174645484</v>
      </c>
      <c r="K17" s="64">
        <f t="shared" si="2"/>
        <v>-3140638.725786</v>
      </c>
      <c r="L17" s="64">
        <v>208</v>
      </c>
      <c r="M17" s="64" t="s">
        <v>1423</v>
      </c>
      <c r="N17" s="64">
        <v>2814370.51</v>
      </c>
      <c r="O17" s="64">
        <v>2470251.51</v>
      </c>
      <c r="P17" s="64">
        <v>3141386.725786</v>
      </c>
      <c r="Q17" s="64">
        <v>3141386.725786</v>
      </c>
      <c r="R17" s="64">
        <v>803728</v>
      </c>
      <c r="S17" s="66">
        <v>0.116195154342347</v>
      </c>
      <c r="T17" s="66">
        <v>-0.053675823565836</v>
      </c>
    </row>
    <row r="18" ht="28.5" customHeight="1" spans="1:20">
      <c r="A18" s="84" t="s">
        <v>1418</v>
      </c>
      <c r="B18" s="60">
        <v>925612.418755</v>
      </c>
      <c r="C18" s="60" t="e">
        <f>表4!#REF!</f>
        <v>#REF!</v>
      </c>
      <c r="D18" s="60"/>
      <c r="E18" s="60" t="e">
        <f t="shared" si="1"/>
        <v>#REF!</v>
      </c>
      <c r="F18" s="85"/>
      <c r="G18" s="86"/>
      <c r="H18" s="64">
        <v>1102570.639286</v>
      </c>
      <c r="I18" s="66" t="e">
        <f t="shared" si="0"/>
        <v>#REF!</v>
      </c>
      <c r="K18" s="64" t="e">
        <f t="shared" si="2"/>
        <v>#REF!</v>
      </c>
      <c r="L18" s="64">
        <v>2081</v>
      </c>
      <c r="M18" s="64" t="s">
        <v>1418</v>
      </c>
      <c r="N18" s="64">
        <v>925612.42</v>
      </c>
      <c r="O18" s="64">
        <v>925612.42</v>
      </c>
      <c r="P18" s="64">
        <v>1103530.639286</v>
      </c>
      <c r="Q18" s="64">
        <v>1103530.639286</v>
      </c>
      <c r="R18" s="64">
        <v>45816.25</v>
      </c>
      <c r="S18" s="66">
        <v>0.192216758809264</v>
      </c>
      <c r="T18" s="66">
        <v>0.14271844935486</v>
      </c>
    </row>
    <row r="19" ht="28.5" customHeight="1" spans="1:20">
      <c r="A19" s="84" t="s">
        <v>1419</v>
      </c>
      <c r="B19" s="60">
        <v>1080803.59</v>
      </c>
      <c r="C19" s="60" t="e">
        <f>表4!#REF!</f>
        <v>#REF!</v>
      </c>
      <c r="D19" s="60"/>
      <c r="E19" s="60" t="e">
        <f t="shared" si="1"/>
        <v>#REF!</v>
      </c>
      <c r="F19" s="85"/>
      <c r="G19" s="86"/>
      <c r="H19" s="64">
        <v>1176696.9</v>
      </c>
      <c r="I19" s="66" t="e">
        <f t="shared" si="0"/>
        <v>#REF!</v>
      </c>
      <c r="K19" s="64" t="e">
        <f t="shared" si="2"/>
        <v>#REF!</v>
      </c>
      <c r="L19" s="64">
        <v>2082</v>
      </c>
      <c r="M19" s="64" t="s">
        <v>1419</v>
      </c>
      <c r="N19" s="64">
        <v>1080803.59</v>
      </c>
      <c r="O19" s="64">
        <v>1080803.59</v>
      </c>
      <c r="P19" s="64">
        <v>1176816.9</v>
      </c>
      <c r="Q19" s="64">
        <v>1176816.9</v>
      </c>
      <c r="R19" s="64">
        <v>366729.75</v>
      </c>
      <c r="S19" s="66">
        <v>0.0888351138804044</v>
      </c>
      <c r="T19" s="66">
        <v>-0.250476999248309</v>
      </c>
    </row>
    <row r="20" ht="28.5" customHeight="1" spans="1:20">
      <c r="A20" s="84" t="s">
        <v>1420</v>
      </c>
      <c r="B20" s="60">
        <v>807954.5</v>
      </c>
      <c r="C20" s="60" t="e">
        <f>表4!#REF!</f>
        <v>#REF!</v>
      </c>
      <c r="D20" s="60"/>
      <c r="E20" s="60" t="e">
        <f t="shared" si="1"/>
        <v>#REF!</v>
      </c>
      <c r="F20" s="85"/>
      <c r="G20" s="86"/>
      <c r="H20" s="64">
        <v>864433.1865</v>
      </c>
      <c r="I20" s="66" t="e">
        <f t="shared" si="0"/>
        <v>#REF!</v>
      </c>
      <c r="K20" s="64" t="e">
        <f t="shared" si="2"/>
        <v>#REF!</v>
      </c>
      <c r="L20" s="64">
        <v>2300222</v>
      </c>
      <c r="M20" s="64" t="s">
        <v>1420</v>
      </c>
      <c r="N20" s="64">
        <v>807954.5</v>
      </c>
      <c r="O20" s="64">
        <v>807954.5</v>
      </c>
      <c r="P20" s="64">
        <v>861039.1865</v>
      </c>
      <c r="Q20" s="64">
        <v>861039.1865</v>
      </c>
      <c r="R20" s="64">
        <v>391182</v>
      </c>
      <c r="S20" s="66">
        <v>0.0657025692659673</v>
      </c>
      <c r="T20" s="66">
        <v>-0.418460833499906</v>
      </c>
    </row>
    <row r="21" ht="28.5" customHeight="1" spans="1:20">
      <c r="A21" s="84" t="s">
        <v>1424</v>
      </c>
      <c r="B21" s="60">
        <v>4225464.778355</v>
      </c>
      <c r="C21" s="60">
        <f>表4!B12</f>
        <v>0</v>
      </c>
      <c r="D21" s="60"/>
      <c r="E21" s="60">
        <f t="shared" si="1"/>
        <v>0</v>
      </c>
      <c r="F21" s="85">
        <f>E21/B21-1</f>
        <v>-1</v>
      </c>
      <c r="G21" s="86">
        <v>0.120117780644886</v>
      </c>
      <c r="H21" s="64">
        <v>4704485.554191</v>
      </c>
      <c r="I21" s="66">
        <f t="shared" si="0"/>
        <v>-1</v>
      </c>
      <c r="J21" s="66">
        <f>G21-T21</f>
        <v>0.171024088064498</v>
      </c>
      <c r="K21" s="64">
        <f t="shared" si="2"/>
        <v>-4483681.024191</v>
      </c>
      <c r="L21" s="64">
        <v>210</v>
      </c>
      <c r="M21" s="64" t="s">
        <v>1424</v>
      </c>
      <c r="N21" s="64">
        <v>4225464.78</v>
      </c>
      <c r="O21" s="64">
        <v>3987241.78</v>
      </c>
      <c r="P21" s="64">
        <v>4483681.024191</v>
      </c>
      <c r="Q21" s="64">
        <v>4483681.024191</v>
      </c>
      <c r="R21" s="64">
        <v>699415</v>
      </c>
      <c r="S21" s="66">
        <v>0.0611095483302075</v>
      </c>
      <c r="T21" s="66">
        <v>-0.0509063074196117</v>
      </c>
    </row>
    <row r="22" ht="28.5" customHeight="1" spans="1:20">
      <c r="A22" s="84" t="s">
        <v>1418</v>
      </c>
      <c r="B22" s="60">
        <v>376321.588355</v>
      </c>
      <c r="C22" s="60" t="e">
        <f>表4!#REF!</f>
        <v>#REF!</v>
      </c>
      <c r="D22" s="60"/>
      <c r="E22" s="60" t="e">
        <f t="shared" si="1"/>
        <v>#REF!</v>
      </c>
      <c r="F22" s="85"/>
      <c r="G22" s="86"/>
      <c r="H22" s="64">
        <v>416446.614191</v>
      </c>
      <c r="I22" s="66" t="e">
        <f t="shared" si="0"/>
        <v>#REF!</v>
      </c>
      <c r="K22" s="64" t="e">
        <f t="shared" si="2"/>
        <v>#REF!</v>
      </c>
      <c r="L22" s="64">
        <v>2101</v>
      </c>
      <c r="M22" s="64" t="s">
        <v>1418</v>
      </c>
      <c r="N22" s="64">
        <v>376321.59</v>
      </c>
      <c r="O22" s="64">
        <v>376321.59</v>
      </c>
      <c r="P22" s="64">
        <v>421538.324191</v>
      </c>
      <c r="Q22" s="64">
        <v>421538.324191</v>
      </c>
      <c r="R22" s="64">
        <v>51377.25</v>
      </c>
      <c r="S22" s="66">
        <v>0.120154504531616</v>
      </c>
      <c r="T22" s="66">
        <v>-0.0163703491181571</v>
      </c>
    </row>
    <row r="23" ht="28.5" customHeight="1" spans="1:20">
      <c r="A23" s="84" t="s">
        <v>1419</v>
      </c>
      <c r="B23" s="60">
        <v>1454044.54</v>
      </c>
      <c r="C23" s="60" t="e">
        <f>表4!#REF!</f>
        <v>#REF!</v>
      </c>
      <c r="D23" s="60"/>
      <c r="E23" s="60" t="e">
        <f t="shared" si="1"/>
        <v>#REF!</v>
      </c>
      <c r="F23" s="85"/>
      <c r="G23" s="86"/>
      <c r="H23" s="64">
        <v>1844539.94</v>
      </c>
      <c r="I23" s="66" t="e">
        <f t="shared" si="0"/>
        <v>#REF!</v>
      </c>
      <c r="K23" s="64" t="e">
        <f t="shared" si="2"/>
        <v>#REF!</v>
      </c>
      <c r="L23" s="64">
        <v>2102</v>
      </c>
      <c r="M23" s="64" t="s">
        <v>1419</v>
      </c>
      <c r="N23" s="64">
        <v>1454044.54</v>
      </c>
      <c r="O23" s="64">
        <v>1454044.54</v>
      </c>
      <c r="P23" s="64">
        <v>1618643.7</v>
      </c>
      <c r="Q23" s="64">
        <v>1618643.7</v>
      </c>
      <c r="R23" s="64">
        <v>188337.75</v>
      </c>
      <c r="S23" s="66">
        <v>0.113200906486674</v>
      </c>
      <c r="T23" s="66">
        <v>-0.0163259029190398</v>
      </c>
    </row>
    <row r="24" ht="28.5" customHeight="1" spans="1:20">
      <c r="A24" s="84" t="s">
        <v>1420</v>
      </c>
      <c r="B24" s="60">
        <v>2395098.65</v>
      </c>
      <c r="C24" s="60" t="e">
        <f>表4!#REF!</f>
        <v>#REF!</v>
      </c>
      <c r="D24" s="60"/>
      <c r="E24" s="60" t="e">
        <f t="shared" si="1"/>
        <v>#REF!</v>
      </c>
      <c r="F24" s="85"/>
      <c r="G24" s="86"/>
      <c r="H24" s="64">
        <v>2443499</v>
      </c>
      <c r="I24" s="66" t="e">
        <f t="shared" si="0"/>
        <v>#REF!</v>
      </c>
      <c r="K24" s="64" t="e">
        <f t="shared" si="2"/>
        <v>#REF!</v>
      </c>
      <c r="L24" s="64">
        <v>2300223</v>
      </c>
      <c r="M24" s="64" t="s">
        <v>1420</v>
      </c>
      <c r="N24" s="64">
        <v>2395098.65</v>
      </c>
      <c r="O24" s="64">
        <v>2395098.65</v>
      </c>
      <c r="P24" s="64">
        <v>2443499</v>
      </c>
      <c r="Q24" s="64">
        <v>2443499</v>
      </c>
      <c r="R24" s="64">
        <v>459700</v>
      </c>
      <c r="S24" s="66">
        <v>0.0202080820345333</v>
      </c>
      <c r="T24" s="66">
        <v>-0.171725557108054</v>
      </c>
    </row>
    <row r="25" ht="28.5" customHeight="1" spans="1:20">
      <c r="A25" s="84" t="s">
        <v>1425</v>
      </c>
      <c r="B25" s="60">
        <v>439472.16</v>
      </c>
      <c r="C25" s="60">
        <f>表4!B13</f>
        <v>0</v>
      </c>
      <c r="D25" s="60"/>
      <c r="E25" s="60">
        <f t="shared" si="1"/>
        <v>0</v>
      </c>
      <c r="F25" s="85">
        <f>E25/B25-1</f>
        <v>-1</v>
      </c>
      <c r="G25" s="86">
        <v>0.156605753016878</v>
      </c>
      <c r="H25" s="64">
        <v>482919.65</v>
      </c>
      <c r="I25" s="66">
        <f t="shared" si="0"/>
        <v>-1</v>
      </c>
      <c r="J25" s="66">
        <f>G25-T25</f>
        <v>1.02695629777827e-15</v>
      </c>
      <c r="K25" s="64">
        <f t="shared" si="2"/>
        <v>-492919.65</v>
      </c>
      <c r="L25" s="64">
        <v>211</v>
      </c>
      <c r="M25" s="64" t="s">
        <v>1425</v>
      </c>
      <c r="N25" s="64">
        <v>439472.16</v>
      </c>
      <c r="O25" s="64">
        <v>344505.16</v>
      </c>
      <c r="P25" s="64">
        <v>492919.65</v>
      </c>
      <c r="Q25" s="64">
        <v>492919.65</v>
      </c>
      <c r="R25" s="64">
        <v>94463</v>
      </c>
      <c r="S25" s="66">
        <v>0.121617464915183</v>
      </c>
      <c r="T25" s="66">
        <v>0.156605753016877</v>
      </c>
    </row>
    <row r="26" ht="28.5" customHeight="1" spans="1:20">
      <c r="A26" s="84" t="s">
        <v>1418</v>
      </c>
      <c r="B26" s="60">
        <v>55802.16</v>
      </c>
      <c r="C26" s="60" t="e">
        <f>表4!#REF!</f>
        <v>#REF!</v>
      </c>
      <c r="D26" s="60"/>
      <c r="E26" s="60" t="e">
        <f t="shared" si="1"/>
        <v>#REF!</v>
      </c>
      <c r="F26" s="85"/>
      <c r="G26" s="86"/>
      <c r="H26" s="64">
        <v>43146.35</v>
      </c>
      <c r="I26" s="66" t="e">
        <f t="shared" si="0"/>
        <v>#REF!</v>
      </c>
      <c r="K26" s="64" t="e">
        <f t="shared" si="2"/>
        <v>#REF!</v>
      </c>
      <c r="L26" s="64">
        <v>2111</v>
      </c>
      <c r="M26" s="64" t="s">
        <v>1418</v>
      </c>
      <c r="N26" s="64">
        <v>55802.16</v>
      </c>
      <c r="O26" s="64">
        <v>55802.16</v>
      </c>
      <c r="P26" s="64">
        <v>85131.35</v>
      </c>
      <c r="Q26" s="64">
        <v>85131.35</v>
      </c>
      <c r="R26" s="64">
        <v>69.7</v>
      </c>
      <c r="S26" s="66">
        <v>0.52559237850291</v>
      </c>
      <c r="T26" s="66">
        <v>0.524343322910797</v>
      </c>
    </row>
    <row r="27" ht="28.5" customHeight="1" spans="1:20">
      <c r="A27" s="87" t="s">
        <v>1419</v>
      </c>
      <c r="B27" s="88">
        <v>383670</v>
      </c>
      <c r="C27" s="88" t="e">
        <f>表4!#REF!</f>
        <v>#REF!</v>
      </c>
      <c r="D27" s="88"/>
      <c r="E27" s="88" t="e">
        <f t="shared" si="1"/>
        <v>#REF!</v>
      </c>
      <c r="F27" s="89"/>
      <c r="G27" s="90"/>
      <c r="H27" s="64">
        <v>439773.3</v>
      </c>
      <c r="I27" s="66" t="e">
        <f t="shared" si="0"/>
        <v>#REF!</v>
      </c>
      <c r="K27" s="64" t="e">
        <f t="shared" si="2"/>
        <v>#REF!</v>
      </c>
      <c r="L27" s="64">
        <v>2112</v>
      </c>
      <c r="M27" s="64" t="s">
        <v>1419</v>
      </c>
      <c r="N27" s="64">
        <v>383670</v>
      </c>
      <c r="O27" s="64">
        <v>383670</v>
      </c>
      <c r="P27" s="64">
        <v>407788.3</v>
      </c>
      <c r="Q27" s="64">
        <v>407788.3</v>
      </c>
      <c r="R27" s="64">
        <v>94393.3</v>
      </c>
      <c r="S27" s="66">
        <v>0.0628620950295827</v>
      </c>
      <c r="T27" s="66">
        <v>-0.183165220111032</v>
      </c>
    </row>
    <row r="28" ht="28.5" customHeight="1" spans="1:20">
      <c r="A28" s="80" t="s">
        <v>1426</v>
      </c>
      <c r="B28" s="81">
        <v>2634683.1893</v>
      </c>
      <c r="C28" s="81">
        <f>表4!B15</f>
        <v>394</v>
      </c>
      <c r="D28" s="81"/>
      <c r="E28" s="81">
        <f t="shared" si="1"/>
        <v>394</v>
      </c>
      <c r="F28" s="82">
        <f>E28/B28-1</f>
        <v>-0.999850456403411</v>
      </c>
      <c r="G28" s="83">
        <v>1.21680081170143</v>
      </c>
      <c r="H28" s="64">
        <v>6055720.97</v>
      </c>
      <c r="I28" s="66">
        <f t="shared" si="0"/>
        <v>-0.999850456403411</v>
      </c>
      <c r="J28" s="66">
        <f>G28-T28</f>
        <v>0.824118574980733</v>
      </c>
      <c r="K28" s="64">
        <f t="shared" si="2"/>
        <v>-4113465.77</v>
      </c>
      <c r="L28" s="64">
        <v>213</v>
      </c>
      <c r="M28" s="64" t="s">
        <v>1426</v>
      </c>
      <c r="N28" s="64">
        <v>2634683.19</v>
      </c>
      <c r="O28" s="64">
        <v>2501515.19</v>
      </c>
      <c r="P28" s="64">
        <v>4113859.77</v>
      </c>
      <c r="Q28" s="64">
        <v>4113859.77</v>
      </c>
      <c r="R28" s="64">
        <v>630044</v>
      </c>
      <c r="S28" s="66">
        <v>0.561424836813112</v>
      </c>
      <c r="T28" s="66">
        <v>0.392682236720697</v>
      </c>
    </row>
    <row r="29" ht="28.5" customHeight="1" spans="1:20">
      <c r="A29" s="84" t="s">
        <v>1418</v>
      </c>
      <c r="B29" s="60">
        <v>422599.5993</v>
      </c>
      <c r="C29" s="60" t="e">
        <f>表4!#REF!</f>
        <v>#REF!</v>
      </c>
      <c r="D29" s="60"/>
      <c r="E29" s="60" t="e">
        <f t="shared" si="1"/>
        <v>#REF!</v>
      </c>
      <c r="F29" s="85"/>
      <c r="G29" s="86"/>
      <c r="H29" s="64">
        <v>498172.465</v>
      </c>
      <c r="I29" s="66" t="e">
        <f t="shared" si="0"/>
        <v>#REF!</v>
      </c>
      <c r="K29" s="64" t="e">
        <f t="shared" si="2"/>
        <v>#REF!</v>
      </c>
      <c r="L29" s="64">
        <v>2131</v>
      </c>
      <c r="M29" s="64" t="s">
        <v>1418</v>
      </c>
      <c r="N29" s="64">
        <v>422599.6</v>
      </c>
      <c r="O29" s="64">
        <v>422599.6</v>
      </c>
      <c r="P29" s="64">
        <v>522394.515</v>
      </c>
      <c r="Q29" s="64">
        <v>522394.515</v>
      </c>
      <c r="R29" s="64">
        <v>77736.935</v>
      </c>
      <c r="S29" s="66">
        <v>0.236145313436169</v>
      </c>
      <c r="T29" s="66">
        <v>0.0521959320359034</v>
      </c>
    </row>
    <row r="30" ht="28.5" customHeight="1" spans="1:20">
      <c r="A30" s="84" t="s">
        <v>1419</v>
      </c>
      <c r="B30" s="60">
        <v>1882310.59</v>
      </c>
      <c r="C30" s="60" t="e">
        <f>表4!#REF!</f>
        <v>#REF!</v>
      </c>
      <c r="D30" s="60"/>
      <c r="E30" s="60" t="e">
        <f t="shared" si="1"/>
        <v>#REF!</v>
      </c>
      <c r="F30" s="85"/>
      <c r="G30" s="86"/>
      <c r="H30" s="64">
        <v>3464582.505</v>
      </c>
      <c r="I30" s="66" t="e">
        <f t="shared" si="0"/>
        <v>#REF!</v>
      </c>
      <c r="K30" s="64" t="e">
        <f t="shared" si="2"/>
        <v>#REF!</v>
      </c>
      <c r="L30" s="64">
        <v>2132</v>
      </c>
      <c r="M30" s="64" t="s">
        <v>1419</v>
      </c>
      <c r="N30" s="64">
        <v>1882310.59</v>
      </c>
      <c r="O30" s="64">
        <v>1882310.59</v>
      </c>
      <c r="P30" s="64">
        <v>3452669.255</v>
      </c>
      <c r="Q30" s="64">
        <v>3452669.255</v>
      </c>
      <c r="R30" s="64">
        <v>499804.065</v>
      </c>
      <c r="S30" s="66">
        <v>0.83427181111487</v>
      </c>
      <c r="T30" s="66">
        <v>0.568744927477669</v>
      </c>
    </row>
    <row r="31" ht="28.5" customHeight="1" spans="1:20">
      <c r="A31" s="84" t="s">
        <v>1420</v>
      </c>
      <c r="B31" s="60">
        <v>329773</v>
      </c>
      <c r="C31" s="60" t="e">
        <f>表4!#REF!</f>
        <v>#REF!</v>
      </c>
      <c r="D31" s="60"/>
      <c r="E31" s="60" t="e">
        <f t="shared" si="1"/>
        <v>#REF!</v>
      </c>
      <c r="F31" s="85"/>
      <c r="G31" s="86"/>
      <c r="H31" s="64">
        <v>2092966</v>
      </c>
      <c r="I31" s="66" t="e">
        <f t="shared" si="0"/>
        <v>#REF!</v>
      </c>
      <c r="K31" s="64" t="e">
        <f t="shared" si="2"/>
        <v>#REF!</v>
      </c>
      <c r="L31" s="64">
        <v>2300224</v>
      </c>
      <c r="M31" s="64" t="s">
        <v>1420</v>
      </c>
      <c r="N31" s="64">
        <v>329773</v>
      </c>
      <c r="O31" s="64">
        <v>329773</v>
      </c>
      <c r="P31" s="64">
        <v>138796</v>
      </c>
      <c r="Q31" s="64">
        <v>138796</v>
      </c>
      <c r="R31" s="64">
        <v>52503</v>
      </c>
      <c r="S31" s="66">
        <v>-0.579116543804374</v>
      </c>
      <c r="T31" s="66">
        <v>-0.738326060653843</v>
      </c>
    </row>
    <row r="32" ht="28.5" customHeight="1" spans="1:20">
      <c r="A32" s="84" t="s">
        <v>1427</v>
      </c>
      <c r="B32" s="60">
        <v>2481550.72</v>
      </c>
      <c r="C32" s="60">
        <f>表4!B16</f>
        <v>0</v>
      </c>
      <c r="D32" s="60"/>
      <c r="E32" s="60">
        <f t="shared" si="1"/>
        <v>0</v>
      </c>
      <c r="F32" s="85">
        <f>E32/B32-1</f>
        <v>-1</v>
      </c>
      <c r="G32" s="86">
        <v>0.128756713443566</v>
      </c>
      <c r="H32" s="64">
        <v>2733030.7</v>
      </c>
      <c r="I32" s="66">
        <f t="shared" si="0"/>
        <v>-1</v>
      </c>
      <c r="J32" s="66">
        <f>G32-T32</f>
        <v>-0.17196709622307</v>
      </c>
      <c r="K32" s="64">
        <f t="shared" si="2"/>
        <v>-2940392.7</v>
      </c>
      <c r="L32" s="64">
        <v>214</v>
      </c>
      <c r="M32" s="64" t="s">
        <v>1427</v>
      </c>
      <c r="N32" s="64">
        <v>2481550.72</v>
      </c>
      <c r="O32" s="64">
        <v>1418969.72</v>
      </c>
      <c r="P32" s="64">
        <v>2940392.7</v>
      </c>
      <c r="Q32" s="64">
        <v>2940392.7</v>
      </c>
      <c r="R32" s="64">
        <v>1094705</v>
      </c>
      <c r="S32" s="66">
        <v>0.184901310419317</v>
      </c>
      <c r="T32" s="66">
        <v>0.300723809666636</v>
      </c>
    </row>
    <row r="33" ht="28.5" customHeight="1" spans="1:20">
      <c r="A33" s="84" t="s">
        <v>1418</v>
      </c>
      <c r="B33" s="60">
        <v>1498649.72</v>
      </c>
      <c r="C33" s="60" t="e">
        <f>表4!#REF!</f>
        <v>#REF!</v>
      </c>
      <c r="D33" s="60"/>
      <c r="E33" s="60" t="e">
        <f t="shared" si="1"/>
        <v>#REF!</v>
      </c>
      <c r="F33" s="85"/>
      <c r="G33" s="86"/>
      <c r="H33" s="64">
        <v>876609.7</v>
      </c>
      <c r="I33" s="66" t="e">
        <f t="shared" si="0"/>
        <v>#REF!</v>
      </c>
      <c r="K33" s="64" t="e">
        <f t="shared" si="2"/>
        <v>#REF!</v>
      </c>
      <c r="L33" s="64">
        <v>2141</v>
      </c>
      <c r="M33" s="64" t="s">
        <v>1418</v>
      </c>
      <c r="N33" s="64">
        <v>1498649.72</v>
      </c>
      <c r="O33" s="64">
        <v>1498649.72</v>
      </c>
      <c r="P33" s="64">
        <v>1111635.7</v>
      </c>
      <c r="Q33" s="64">
        <v>1111635.7</v>
      </c>
      <c r="R33" s="64">
        <v>740130</v>
      </c>
      <c r="S33" s="66">
        <v>-0.258241812503057</v>
      </c>
      <c r="T33" s="66">
        <v>-0.752106382804382</v>
      </c>
    </row>
    <row r="34" ht="28.5" customHeight="1" spans="1:20">
      <c r="A34" s="87" t="s">
        <v>1428</v>
      </c>
      <c r="B34" s="88">
        <v>982901</v>
      </c>
      <c r="C34" s="88" t="e">
        <f>表4!#REF!</f>
        <v>#REF!</v>
      </c>
      <c r="D34" s="88"/>
      <c r="E34" s="88" t="e">
        <f t="shared" si="1"/>
        <v>#REF!</v>
      </c>
      <c r="F34" s="89"/>
      <c r="G34" s="90"/>
      <c r="H34" s="64">
        <v>1856421</v>
      </c>
      <c r="I34" s="66" t="e">
        <f t="shared" si="0"/>
        <v>#REF!</v>
      </c>
      <c r="K34" s="64" t="e">
        <f t="shared" si="2"/>
        <v>#REF!</v>
      </c>
      <c r="L34" s="64">
        <v>2142</v>
      </c>
      <c r="M34" s="64" t="s">
        <v>1428</v>
      </c>
      <c r="N34" s="64">
        <v>982901</v>
      </c>
      <c r="O34" s="64">
        <v>982901</v>
      </c>
      <c r="P34" s="64">
        <v>1828757</v>
      </c>
      <c r="Q34" s="64">
        <v>1828757</v>
      </c>
      <c r="R34" s="64">
        <v>354575</v>
      </c>
      <c r="S34" s="66">
        <v>0.860570901850745</v>
      </c>
      <c r="T34" s="66">
        <v>0.499827551299673</v>
      </c>
    </row>
    <row r="35" ht="24.95" customHeight="1" spans="1:1">
      <c r="A35" s="64" t="s">
        <v>1429</v>
      </c>
    </row>
  </sheetData>
  <sheetProtection formatCells="0" formatColumns="0" formatRows="0"/>
  <mergeCells count="7">
    <mergeCell ref="A2:G2"/>
    <mergeCell ref="A5:A6"/>
    <mergeCell ref="B5:B6"/>
    <mergeCell ref="C5:C6"/>
    <mergeCell ref="E5:E6"/>
    <mergeCell ref="F5:F6"/>
    <mergeCell ref="H5:H6"/>
  </mergeCells>
  <pageMargins left="0.75" right="0.55" top="0.788888888888889" bottom="0.979166666666667" header="0.509027777777778" footer="0.509027777777778"/>
  <pageSetup paperSize="9" scale="92" firstPageNumber="12" fitToHeight="0" orientation="portrait" blackAndWhite="1" useFirstPageNumber="1"/>
  <headerFooter alignWithMargins="0">
    <evenFooter>&amp;L—&amp;P—</evenFooter>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tabColor rgb="FFFF0000"/>
    <pageSetUpPr fitToPage="1"/>
  </sheetPr>
  <dimension ref="A1:AH273"/>
  <sheetViews>
    <sheetView showZeros="0" view="pageBreakPreview" zoomScale="80" zoomScaleNormal="100" zoomScaleSheetLayoutView="80" workbookViewId="0">
      <pane ySplit="4" topLeftCell="A5" activePane="bottomLeft" state="frozen"/>
      <selection/>
      <selection pane="bottomLeft" activeCell="H11" sqref="H11"/>
    </sheetView>
  </sheetViews>
  <sheetFormatPr defaultColWidth="6.875" defaultRowHeight="12.75" customHeight="1"/>
  <cols>
    <col min="1" max="1" width="51" style="27" customWidth="1"/>
    <col min="2" max="2" width="13.5" style="28" customWidth="1"/>
    <col min="3" max="5" width="13.75" style="28" customWidth="1"/>
    <col min="6" max="6" width="13.75" style="28" hidden="1" customWidth="1"/>
    <col min="7" max="7" width="13.75" style="28" customWidth="1"/>
    <col min="8" max="8" width="13.75" style="29" customWidth="1"/>
    <col min="9" max="9" width="28.125" style="29" customWidth="1"/>
    <col min="10" max="12" width="13.75" style="28" customWidth="1"/>
    <col min="13" max="13" width="6.875" style="28" customWidth="1"/>
    <col min="14" max="14" width="15.5" style="28" customWidth="1"/>
    <col min="15" max="21" width="6.875" style="28" customWidth="1"/>
    <col min="22" max="22" width="26.625" style="28" customWidth="1"/>
    <col min="23" max="24" width="6.875" style="28" customWidth="1"/>
    <col min="25" max="25" width="26.875" style="28" customWidth="1"/>
    <col min="26" max="28" width="6.875" style="28" customWidth="1"/>
    <col min="29" max="34" width="6.875" style="30" customWidth="1"/>
    <col min="35" max="177" width="6.875" style="28" customWidth="1"/>
    <col min="178" max="198" width="9" style="28"/>
    <col min="199" max="199" width="52.375" style="28" customWidth="1"/>
    <col min="200" max="200" width="13.375" style="28" customWidth="1"/>
    <col min="201" max="201" width="13.5" style="28" customWidth="1"/>
    <col min="202" max="202" width="13.75" style="28" customWidth="1"/>
    <col min="203" max="210" width="9" style="28" hidden="1" customWidth="1"/>
    <col min="211" max="211" width="6.875" style="28" customWidth="1"/>
    <col min="212" max="16384" width="6.875" style="28"/>
  </cols>
  <sheetData>
    <row r="1" ht="18.75" customHeight="1" spans="3:12">
      <c r="C1" s="31"/>
      <c r="D1" s="32" t="s">
        <v>1138</v>
      </c>
      <c r="E1" s="32"/>
      <c r="F1" s="32" t="s">
        <v>1138</v>
      </c>
      <c r="G1" s="32"/>
      <c r="H1" s="33"/>
      <c r="I1" s="33"/>
      <c r="J1" s="32"/>
      <c r="K1" s="32"/>
      <c r="L1" s="32"/>
    </row>
    <row r="2" ht="21" customHeight="1" spans="1:12">
      <c r="A2" s="34" t="s">
        <v>64</v>
      </c>
      <c r="B2" s="35"/>
      <c r="C2" s="35"/>
      <c r="D2" s="35"/>
      <c r="E2" s="35"/>
      <c r="F2" s="35"/>
      <c r="G2" s="35"/>
      <c r="H2" s="36"/>
      <c r="I2" s="36"/>
      <c r="J2" s="35"/>
      <c r="K2" s="35"/>
      <c r="L2" s="35"/>
    </row>
    <row r="3" ht="24" customHeight="1" spans="3:12">
      <c r="C3" s="32"/>
      <c r="D3" s="32" t="s">
        <v>313</v>
      </c>
      <c r="E3" s="32" t="s">
        <v>1430</v>
      </c>
      <c r="F3" s="32" t="s">
        <v>313</v>
      </c>
      <c r="G3" s="32"/>
      <c r="H3" s="33"/>
      <c r="I3" s="33"/>
      <c r="J3" s="32"/>
      <c r="K3" s="32"/>
      <c r="L3" s="32"/>
    </row>
    <row r="4" ht="34.5" customHeight="1" spans="1:34">
      <c r="A4" s="37" t="s">
        <v>1406</v>
      </c>
      <c r="B4" s="38" t="s">
        <v>1431</v>
      </c>
      <c r="C4" s="38" t="s">
        <v>1407</v>
      </c>
      <c r="D4" s="39" t="s">
        <v>578</v>
      </c>
      <c r="E4" s="40" t="s">
        <v>578</v>
      </c>
      <c r="F4" s="41" t="s">
        <v>1432</v>
      </c>
      <c r="G4" s="40" t="s">
        <v>583</v>
      </c>
      <c r="H4" s="42" t="s">
        <v>577</v>
      </c>
      <c r="I4" s="42" t="s">
        <v>1406</v>
      </c>
      <c r="J4" s="40" t="s">
        <v>1431</v>
      </c>
      <c r="K4" s="40" t="s">
        <v>1407</v>
      </c>
      <c r="L4" s="40" t="s">
        <v>578</v>
      </c>
      <c r="M4" s="56" t="s">
        <v>577</v>
      </c>
      <c r="N4" s="56" t="s">
        <v>1406</v>
      </c>
      <c r="O4" s="56" t="s">
        <v>1431</v>
      </c>
      <c r="P4" s="56" t="s">
        <v>1407</v>
      </c>
      <c r="Q4" s="56" t="s">
        <v>578</v>
      </c>
      <c r="R4" s="56" t="s">
        <v>579</v>
      </c>
      <c r="U4" s="57" t="s">
        <v>577</v>
      </c>
      <c r="V4" s="57" t="s">
        <v>1406</v>
      </c>
      <c r="W4" s="57" t="s">
        <v>1431</v>
      </c>
      <c r="X4" s="57" t="s">
        <v>1407</v>
      </c>
      <c r="Y4" s="57" t="s">
        <v>578</v>
      </c>
      <c r="Z4" s="57" t="s">
        <v>579</v>
      </c>
      <c r="AA4" s="57"/>
      <c r="AC4" s="57" t="s">
        <v>577</v>
      </c>
      <c r="AD4" s="57" t="s">
        <v>1406</v>
      </c>
      <c r="AE4" s="57" t="s">
        <v>1431</v>
      </c>
      <c r="AF4" s="57" t="s">
        <v>1407</v>
      </c>
      <c r="AG4" s="57" t="s">
        <v>578</v>
      </c>
      <c r="AH4" s="57" t="s">
        <v>579</v>
      </c>
    </row>
    <row r="5" ht="28.5" customHeight="1" spans="1:34">
      <c r="A5" s="43" t="s">
        <v>1417</v>
      </c>
      <c r="B5" s="44">
        <v>4523882.03</v>
      </c>
      <c r="C5" s="44">
        <v>4818875.13</v>
      </c>
      <c r="D5" s="45">
        <f>'表20（原18）'!E7</f>
        <v>0</v>
      </c>
      <c r="E5" s="46">
        <v>5748308.736745</v>
      </c>
      <c r="F5" s="46">
        <v>5501824.566745</v>
      </c>
      <c r="G5" s="46">
        <f>D5-E5</f>
        <v>-5748308.736745</v>
      </c>
      <c r="H5" s="47" t="s">
        <v>1433</v>
      </c>
      <c r="I5" s="47" t="s">
        <v>1417</v>
      </c>
      <c r="J5" s="46">
        <v>4523882.03</v>
      </c>
      <c r="K5" s="46">
        <v>4818875.13</v>
      </c>
      <c r="L5" s="46">
        <v>5408674.736745</v>
      </c>
      <c r="M5" s="28" t="s">
        <v>1433</v>
      </c>
      <c r="N5" s="28" t="s">
        <v>1417</v>
      </c>
      <c r="O5" s="28">
        <v>4523882.03</v>
      </c>
      <c r="P5" s="28">
        <v>4818875.13</v>
      </c>
      <c r="Q5" s="28">
        <v>5408607.326745</v>
      </c>
      <c r="R5" s="28">
        <v>1.12237963857449</v>
      </c>
      <c r="U5" s="30" t="s">
        <v>1433</v>
      </c>
      <c r="V5" s="30" t="s">
        <v>1417</v>
      </c>
      <c r="W5" s="30">
        <v>4523882.03</v>
      </c>
      <c r="X5" s="30">
        <v>4818875.13</v>
      </c>
      <c r="Y5" s="30">
        <v>5162190.566745</v>
      </c>
      <c r="Z5" s="30">
        <v>1.07124389561532</v>
      </c>
      <c r="AA5" s="30">
        <v>14504947.726745</v>
      </c>
      <c r="AC5" s="30" t="s">
        <v>1433</v>
      </c>
      <c r="AD5" s="30" t="s">
        <v>1417</v>
      </c>
      <c r="AE5" s="30">
        <v>4523882.03</v>
      </c>
      <c r="AF5" s="30">
        <v>4818875.13</v>
      </c>
      <c r="AG5" s="30">
        <v>5566824.566745</v>
      </c>
      <c r="AH5" s="30">
        <v>1.08473252070862</v>
      </c>
    </row>
    <row r="6" ht="28.5" customHeight="1" spans="1:34">
      <c r="A6" s="43" t="s">
        <v>1434</v>
      </c>
      <c r="B6" s="48">
        <v>17086.29</v>
      </c>
      <c r="C6" s="48">
        <v>22128.43</v>
      </c>
      <c r="D6" s="49">
        <v>17756.1</v>
      </c>
      <c r="E6" s="46">
        <v>17756.1</v>
      </c>
      <c r="F6" s="46">
        <v>17756.1</v>
      </c>
      <c r="G6" s="46">
        <f t="shared" ref="G6:G55" si="0">D6-E6</f>
        <v>0</v>
      </c>
      <c r="H6" s="47" t="s">
        <v>1435</v>
      </c>
      <c r="I6" s="47" t="s">
        <v>1434</v>
      </c>
      <c r="J6" s="46">
        <v>17086.29</v>
      </c>
      <c r="K6" s="46">
        <v>22128.43</v>
      </c>
      <c r="L6" s="46">
        <v>17756.1</v>
      </c>
      <c r="M6" s="28" t="s">
        <v>1435</v>
      </c>
      <c r="N6" s="28" t="s">
        <v>1434</v>
      </c>
      <c r="O6" s="28">
        <v>17086.29</v>
      </c>
      <c r="P6" s="28">
        <v>22128.43</v>
      </c>
      <c r="Q6" s="28">
        <v>17756.1</v>
      </c>
      <c r="R6" s="28">
        <v>0.802411196817849</v>
      </c>
      <c r="U6" s="30" t="s">
        <v>1435</v>
      </c>
      <c r="V6" s="30" t="s">
        <v>1434</v>
      </c>
      <c r="W6" s="30">
        <v>17086.29</v>
      </c>
      <c r="X6" s="30">
        <v>22128.43</v>
      </c>
      <c r="Y6" s="30">
        <v>17756.1</v>
      </c>
      <c r="Z6" s="30">
        <v>0.802411196817849</v>
      </c>
      <c r="AA6" s="30">
        <v>56970.82</v>
      </c>
      <c r="AC6" s="30" t="s">
        <v>1435</v>
      </c>
      <c r="AD6" s="30" t="s">
        <v>1434</v>
      </c>
      <c r="AE6" s="30">
        <v>17086.29</v>
      </c>
      <c r="AF6" s="30">
        <v>22128.43</v>
      </c>
      <c r="AG6" s="30">
        <v>17756.1</v>
      </c>
      <c r="AH6" s="30">
        <v>0.802411196817849</v>
      </c>
    </row>
    <row r="7" ht="28.5" customHeight="1" spans="1:34">
      <c r="A7" s="43" t="s">
        <v>1436</v>
      </c>
      <c r="B7" s="48">
        <v>2004998.26</v>
      </c>
      <c r="C7" s="48">
        <v>2395788.32</v>
      </c>
      <c r="D7" s="49">
        <f>2535737.798445-368523.675845</f>
        <v>2167214.1226</v>
      </c>
      <c r="E7" s="46">
        <v>2536112.798445</v>
      </c>
      <c r="F7" s="46">
        <v>2506612.798445</v>
      </c>
      <c r="G7" s="46">
        <f t="shared" si="0"/>
        <v>-368898.675845</v>
      </c>
      <c r="H7" s="47" t="s">
        <v>1437</v>
      </c>
      <c r="I7" s="47" t="s">
        <v>1436</v>
      </c>
      <c r="J7" s="46">
        <v>2004998.26</v>
      </c>
      <c r="K7" s="46">
        <v>2395788.32</v>
      </c>
      <c r="L7" s="46">
        <v>2535737.798445</v>
      </c>
      <c r="M7" s="28" t="s">
        <v>1437</v>
      </c>
      <c r="N7" s="28" t="s">
        <v>1436</v>
      </c>
      <c r="O7" s="28">
        <v>2004998.26</v>
      </c>
      <c r="P7" s="28">
        <v>2395788.32</v>
      </c>
      <c r="Q7" s="28">
        <v>2536112.798445</v>
      </c>
      <c r="R7" s="28">
        <v>1.05857131753819</v>
      </c>
      <c r="U7" s="30" t="s">
        <v>1437</v>
      </c>
      <c r="V7" s="30" t="s">
        <v>1436</v>
      </c>
      <c r="W7" s="30">
        <v>2004998.26</v>
      </c>
      <c r="X7" s="30">
        <v>2395788.32</v>
      </c>
      <c r="Y7" s="30">
        <v>2516612.798445</v>
      </c>
      <c r="Z7" s="30">
        <v>1.05043203418113</v>
      </c>
      <c r="AA7" s="30">
        <v>6917399.378445</v>
      </c>
      <c r="AC7" s="30" t="s">
        <v>1437</v>
      </c>
      <c r="AD7" s="30" t="s">
        <v>1436</v>
      </c>
      <c r="AE7" s="30">
        <v>2004998.26</v>
      </c>
      <c r="AF7" s="30">
        <v>2395788.32</v>
      </c>
      <c r="AG7" s="30">
        <v>2506612.798445</v>
      </c>
      <c r="AH7" s="30">
        <v>1.04625804271598</v>
      </c>
    </row>
    <row r="8" ht="28.5" customHeight="1" spans="1:34">
      <c r="A8" s="43" t="s">
        <v>1438</v>
      </c>
      <c r="B8" s="48">
        <v>4534.21</v>
      </c>
      <c r="C8" s="48">
        <v>36689.8</v>
      </c>
      <c r="D8" s="49">
        <v>71931.802</v>
      </c>
      <c r="E8" s="46">
        <v>71931.802</v>
      </c>
      <c r="F8" s="46">
        <v>80946.322</v>
      </c>
      <c r="G8" s="46">
        <f t="shared" si="0"/>
        <v>0</v>
      </c>
      <c r="H8" s="47" t="s">
        <v>1439</v>
      </c>
      <c r="I8" s="47" t="s">
        <v>1438</v>
      </c>
      <c r="J8" s="46">
        <v>4534.21</v>
      </c>
      <c r="K8" s="46">
        <v>36689.8</v>
      </c>
      <c r="L8" s="46">
        <v>71931.802</v>
      </c>
      <c r="M8" s="28" t="s">
        <v>1439</v>
      </c>
      <c r="N8" s="28" t="s">
        <v>1438</v>
      </c>
      <c r="O8" s="28">
        <v>4534.21</v>
      </c>
      <c r="P8" s="28">
        <v>36689.8</v>
      </c>
      <c r="Q8" s="28">
        <v>71931.802</v>
      </c>
      <c r="R8" s="28">
        <v>1.96053949599071</v>
      </c>
      <c r="U8" s="30" t="s">
        <v>1439</v>
      </c>
      <c r="V8" s="30" t="s">
        <v>1438</v>
      </c>
      <c r="W8" s="30">
        <v>4534.21</v>
      </c>
      <c r="X8" s="30">
        <v>36689.8</v>
      </c>
      <c r="Y8" s="30">
        <v>80946.322</v>
      </c>
      <c r="Z8" s="30">
        <v>2.20623502989932</v>
      </c>
      <c r="AA8" s="30">
        <v>122170.332</v>
      </c>
      <c r="AC8" s="30" t="s">
        <v>1439</v>
      </c>
      <c r="AD8" s="30" t="s">
        <v>1438</v>
      </c>
      <c r="AE8" s="30">
        <v>4534.21</v>
      </c>
      <c r="AF8" s="30">
        <v>36689.8</v>
      </c>
      <c r="AG8" s="30">
        <v>80946.322</v>
      </c>
      <c r="AH8" s="30">
        <v>2.20623502989932</v>
      </c>
    </row>
    <row r="9" ht="28.5" customHeight="1" spans="1:34">
      <c r="A9" s="43" t="s">
        <v>1440</v>
      </c>
      <c r="B9" s="48">
        <v>11557.38</v>
      </c>
      <c r="C9" s="48">
        <v>15435.53</v>
      </c>
      <c r="D9" s="49">
        <v>16922.75</v>
      </c>
      <c r="E9" s="46">
        <v>14318</v>
      </c>
      <c r="F9" s="46">
        <v>14318</v>
      </c>
      <c r="G9" s="46">
        <f t="shared" si="0"/>
        <v>2604.75</v>
      </c>
      <c r="H9" s="47" t="s">
        <v>1441</v>
      </c>
      <c r="I9" s="47" t="s">
        <v>1440</v>
      </c>
      <c r="J9" s="46">
        <v>11557.38</v>
      </c>
      <c r="K9" s="46">
        <v>15435.53</v>
      </c>
      <c r="L9" s="46">
        <v>16922.75</v>
      </c>
      <c r="M9" s="28" t="s">
        <v>1441</v>
      </c>
      <c r="N9" s="28" t="s">
        <v>1440</v>
      </c>
      <c r="O9" s="28">
        <v>11557.38</v>
      </c>
      <c r="P9" s="28">
        <v>15435.53</v>
      </c>
      <c r="Q9" s="28">
        <v>14318</v>
      </c>
      <c r="R9" s="28">
        <v>0.927600153671432</v>
      </c>
      <c r="U9" s="30" t="s">
        <v>1441</v>
      </c>
      <c r="V9" s="30" t="s">
        <v>1440</v>
      </c>
      <c r="W9" s="30">
        <v>11557.38</v>
      </c>
      <c r="X9" s="30">
        <v>15435.53</v>
      </c>
      <c r="Y9" s="30">
        <v>14318</v>
      </c>
      <c r="Z9" s="30">
        <v>0.927600153671432</v>
      </c>
      <c r="AA9" s="30">
        <v>41310.91</v>
      </c>
      <c r="AC9" s="30" t="s">
        <v>1441</v>
      </c>
      <c r="AD9" s="30" t="s">
        <v>1440</v>
      </c>
      <c r="AE9" s="30">
        <v>11557.38</v>
      </c>
      <c r="AF9" s="30">
        <v>15435.53</v>
      </c>
      <c r="AG9" s="30">
        <v>14318</v>
      </c>
      <c r="AH9" s="30">
        <v>0.927600153671432</v>
      </c>
    </row>
    <row r="10" ht="28.5" customHeight="1" spans="1:34">
      <c r="A10" s="43" t="s">
        <v>1442</v>
      </c>
      <c r="B10" s="48">
        <v>1299973.75</v>
      </c>
      <c r="C10" s="48">
        <v>1367938.02</v>
      </c>
      <c r="D10" s="49">
        <v>1385609.5894</v>
      </c>
      <c r="E10" s="46">
        <v>1388214.3394</v>
      </c>
      <c r="F10" s="46">
        <v>1357018.0794</v>
      </c>
      <c r="G10" s="46">
        <f t="shared" si="0"/>
        <v>-2604.75</v>
      </c>
      <c r="H10" s="47" t="s">
        <v>1443</v>
      </c>
      <c r="I10" s="47" t="s">
        <v>1442</v>
      </c>
      <c r="J10" s="46">
        <v>1299973.75</v>
      </c>
      <c r="K10" s="46">
        <v>1367938.02</v>
      </c>
      <c r="L10" s="46">
        <v>1385609.5894</v>
      </c>
      <c r="M10" s="28" t="s">
        <v>1443</v>
      </c>
      <c r="N10" s="28" t="s">
        <v>1442</v>
      </c>
      <c r="O10" s="28">
        <v>1299973.75</v>
      </c>
      <c r="P10" s="28">
        <v>1367938.02</v>
      </c>
      <c r="Q10" s="28">
        <v>1388214.3394</v>
      </c>
      <c r="R10" s="28">
        <v>1.01482254247162</v>
      </c>
      <c r="U10" s="30" t="s">
        <v>1443</v>
      </c>
      <c r="V10" s="30" t="s">
        <v>1442</v>
      </c>
      <c r="W10" s="30">
        <v>1299973.75</v>
      </c>
      <c r="X10" s="30">
        <v>1367938.02</v>
      </c>
      <c r="Y10" s="30">
        <v>1367018.0794</v>
      </c>
      <c r="Z10" s="30">
        <v>0.999327498332125</v>
      </c>
      <c r="AA10" s="30">
        <v>4034929.8494</v>
      </c>
      <c r="AC10" s="30" t="s">
        <v>1443</v>
      </c>
      <c r="AD10" s="30" t="s">
        <v>1442</v>
      </c>
      <c r="AE10" s="30">
        <v>1299973.75</v>
      </c>
      <c r="AF10" s="30">
        <v>1367938.02</v>
      </c>
      <c r="AG10" s="30">
        <v>1357018.0794</v>
      </c>
      <c r="AH10" s="30">
        <v>0.992017225605002</v>
      </c>
    </row>
    <row r="11" ht="28.5" customHeight="1" spans="1:34">
      <c r="A11" s="43" t="s">
        <v>1444</v>
      </c>
      <c r="B11" s="48">
        <v>675901.52</v>
      </c>
      <c r="C11" s="48">
        <v>945581.31</v>
      </c>
      <c r="D11" s="49">
        <f>1061273.657045-368523.675845</f>
        <v>692749.9812</v>
      </c>
      <c r="E11" s="46">
        <v>1061648.657045</v>
      </c>
      <c r="F11" s="46">
        <v>1054330.397045</v>
      </c>
      <c r="G11" s="46">
        <f t="shared" si="0"/>
        <v>-368898.675845</v>
      </c>
      <c r="H11" s="47" t="s">
        <v>1445</v>
      </c>
      <c r="I11" s="47" t="s">
        <v>1444</v>
      </c>
      <c r="J11" s="46">
        <v>675901.52</v>
      </c>
      <c r="K11" s="46">
        <v>945581.31</v>
      </c>
      <c r="L11" s="46">
        <v>1061273.657045</v>
      </c>
      <c r="M11" s="28" t="s">
        <v>1445</v>
      </c>
      <c r="N11" s="28" t="s">
        <v>1444</v>
      </c>
      <c r="O11" s="28">
        <v>675901.52</v>
      </c>
      <c r="P11" s="28">
        <v>945581.31</v>
      </c>
      <c r="Q11" s="28">
        <v>1061648.657045</v>
      </c>
      <c r="R11" s="28">
        <v>1.12274708247459</v>
      </c>
      <c r="U11" s="30" t="s">
        <v>1445</v>
      </c>
      <c r="V11" s="30" t="s">
        <v>1444</v>
      </c>
      <c r="W11" s="30">
        <v>675901.52</v>
      </c>
      <c r="X11" s="30">
        <v>945581.31</v>
      </c>
      <c r="Y11" s="30">
        <v>1054330.397045</v>
      </c>
      <c r="Z11" s="30">
        <v>1.11500765285325</v>
      </c>
      <c r="AA11" s="30">
        <v>2675813.227045</v>
      </c>
      <c r="AC11" s="30" t="s">
        <v>1445</v>
      </c>
      <c r="AD11" s="30" t="s">
        <v>1444</v>
      </c>
      <c r="AE11" s="30">
        <v>675901.52</v>
      </c>
      <c r="AF11" s="30">
        <v>945581.31</v>
      </c>
      <c r="AG11" s="30">
        <v>1054330.397045</v>
      </c>
      <c r="AH11" s="30">
        <v>1.11500765285325</v>
      </c>
    </row>
    <row r="12" ht="28.5" customHeight="1" spans="1:34">
      <c r="A12" s="43" t="s">
        <v>1446</v>
      </c>
      <c r="B12" s="50">
        <v>790627.36</v>
      </c>
      <c r="C12" s="48">
        <v>937041.51</v>
      </c>
      <c r="D12" s="49">
        <v>916476.8981</v>
      </c>
      <c r="E12" s="46">
        <v>933571.1081</v>
      </c>
      <c r="F12" s="46">
        <v>956926.4257</v>
      </c>
      <c r="G12" s="46">
        <f t="shared" si="0"/>
        <v>-17094.21</v>
      </c>
      <c r="H12" s="47" t="s">
        <v>1447</v>
      </c>
      <c r="I12" s="47" t="s">
        <v>1446</v>
      </c>
      <c r="J12" s="46">
        <v>790627.36</v>
      </c>
      <c r="K12" s="46">
        <v>937041.51</v>
      </c>
      <c r="L12" s="46">
        <v>916476.8981</v>
      </c>
      <c r="M12" s="28" t="s">
        <v>1447</v>
      </c>
      <c r="N12" s="28" t="s">
        <v>1446</v>
      </c>
      <c r="O12" s="28">
        <v>790627.36</v>
      </c>
      <c r="P12" s="28">
        <v>937041.51</v>
      </c>
      <c r="Q12" s="28">
        <v>933571.1081</v>
      </c>
      <c r="R12" s="28">
        <v>0.996296426718599</v>
      </c>
      <c r="U12" s="30" t="s">
        <v>1447</v>
      </c>
      <c r="V12" s="30" t="s">
        <v>1446</v>
      </c>
      <c r="W12" s="30">
        <v>790627.36</v>
      </c>
      <c r="X12" s="30">
        <v>937041.51</v>
      </c>
      <c r="Y12" s="30">
        <v>956926.4257</v>
      </c>
      <c r="Z12" s="30">
        <v>1.02122095498203</v>
      </c>
      <c r="AA12" s="30">
        <v>2684595.2957</v>
      </c>
      <c r="AC12" s="30" t="s">
        <v>1447</v>
      </c>
      <c r="AD12" s="30" t="s">
        <v>1446</v>
      </c>
      <c r="AE12" s="30">
        <v>790627.36</v>
      </c>
      <c r="AF12" s="30">
        <v>937041.51</v>
      </c>
      <c r="AG12" s="30">
        <v>956926.4257</v>
      </c>
      <c r="AH12" s="30">
        <v>1.02122095498203</v>
      </c>
    </row>
    <row r="13" ht="28.5" customHeight="1" spans="1:34">
      <c r="A13" s="43" t="s">
        <v>1448</v>
      </c>
      <c r="B13" s="50">
        <v>159770.78</v>
      </c>
      <c r="C13" s="48">
        <v>252215.3</v>
      </c>
      <c r="D13" s="49">
        <v>329001.83</v>
      </c>
      <c r="E13" s="46">
        <v>346990.11086</v>
      </c>
      <c r="F13" s="46">
        <v>349937.09086</v>
      </c>
      <c r="G13" s="46">
        <f t="shared" si="0"/>
        <v>-17988.28086</v>
      </c>
      <c r="H13" s="47" t="s">
        <v>1449</v>
      </c>
      <c r="I13" s="47" t="s">
        <v>1450</v>
      </c>
      <c r="J13" s="46">
        <v>159770.78</v>
      </c>
      <c r="K13" s="46">
        <v>252215.3</v>
      </c>
      <c r="L13" s="46">
        <v>329001.83</v>
      </c>
      <c r="M13" s="28" t="s">
        <v>1449</v>
      </c>
      <c r="N13" s="28" t="s">
        <v>1450</v>
      </c>
      <c r="O13" s="28">
        <v>159770.78</v>
      </c>
      <c r="P13" s="28">
        <v>252215.3</v>
      </c>
      <c r="Q13" s="28">
        <v>346990.11086</v>
      </c>
      <c r="R13" s="28">
        <v>1.37576947496841</v>
      </c>
      <c r="U13" s="30" t="s">
        <v>1449</v>
      </c>
      <c r="V13" s="30" t="s">
        <v>1450</v>
      </c>
      <c r="W13" s="30">
        <v>159770.78</v>
      </c>
      <c r="X13" s="30">
        <v>252215.3</v>
      </c>
      <c r="Y13" s="30">
        <v>349937.09086</v>
      </c>
      <c r="Z13" s="30">
        <v>1.38745385731952</v>
      </c>
      <c r="AA13" s="30">
        <v>761923.17086</v>
      </c>
      <c r="AC13" s="30" t="s">
        <v>1449</v>
      </c>
      <c r="AD13" s="30" t="s">
        <v>1450</v>
      </c>
      <c r="AE13" s="30">
        <v>159770.78</v>
      </c>
      <c r="AF13" s="30">
        <v>252215.3</v>
      </c>
      <c r="AG13" s="30">
        <v>349937.09086</v>
      </c>
      <c r="AH13" s="30">
        <v>1.38745385731952</v>
      </c>
    </row>
    <row r="14" ht="28.5" customHeight="1" spans="1:34">
      <c r="A14" s="43" t="s">
        <v>1451</v>
      </c>
      <c r="B14" s="50">
        <v>129671.73</v>
      </c>
      <c r="C14" s="48">
        <v>188052.92</v>
      </c>
      <c r="D14" s="49">
        <v>79030.3424</v>
      </c>
      <c r="E14" s="46">
        <v>62093.9124</v>
      </c>
      <c r="F14" s="46">
        <v>62753.65</v>
      </c>
      <c r="G14" s="46">
        <f t="shared" si="0"/>
        <v>16936.43</v>
      </c>
      <c r="H14" s="47" t="s">
        <v>1452</v>
      </c>
      <c r="I14" s="47" t="s">
        <v>1451</v>
      </c>
      <c r="J14" s="46">
        <v>129671.73</v>
      </c>
      <c r="K14" s="46">
        <v>188052.92</v>
      </c>
      <c r="L14" s="46">
        <v>79030.3424</v>
      </c>
      <c r="M14" s="28" t="s">
        <v>1452</v>
      </c>
      <c r="N14" s="28" t="s">
        <v>1451</v>
      </c>
      <c r="O14" s="28">
        <v>129671.73</v>
      </c>
      <c r="P14" s="28">
        <v>188052.92</v>
      </c>
      <c r="Q14" s="28">
        <v>62093.9124</v>
      </c>
      <c r="R14" s="28">
        <v>0.330193822036903</v>
      </c>
      <c r="U14" s="30" t="s">
        <v>1452</v>
      </c>
      <c r="V14" s="30" t="s">
        <v>1451</v>
      </c>
      <c r="W14" s="30">
        <v>129671.73</v>
      </c>
      <c r="X14" s="30">
        <v>188052.92</v>
      </c>
      <c r="Y14" s="30">
        <v>62753.65</v>
      </c>
      <c r="Z14" s="30">
        <v>0.333702077053629</v>
      </c>
      <c r="AA14" s="30">
        <v>380478.3</v>
      </c>
      <c r="AC14" s="30" t="s">
        <v>1452</v>
      </c>
      <c r="AD14" s="30" t="s">
        <v>1451</v>
      </c>
      <c r="AE14" s="30">
        <v>129671.73</v>
      </c>
      <c r="AF14" s="30">
        <v>188052.92</v>
      </c>
      <c r="AG14" s="30">
        <v>62753.65</v>
      </c>
      <c r="AH14" s="30">
        <v>0.333702077053629</v>
      </c>
    </row>
    <row r="15" ht="28.5" customHeight="1" spans="1:34">
      <c r="A15" s="43" t="s">
        <v>1453</v>
      </c>
      <c r="B15" s="50">
        <v>384898.02</v>
      </c>
      <c r="C15" s="48">
        <v>318287.25</v>
      </c>
      <c r="D15" s="49">
        <v>88348.025</v>
      </c>
      <c r="E15" s="46">
        <v>75467.73414</v>
      </c>
      <c r="F15" s="46">
        <v>70190.68414</v>
      </c>
      <c r="G15" s="46">
        <f t="shared" si="0"/>
        <v>12880.29086</v>
      </c>
      <c r="H15" s="47" t="s">
        <v>1454</v>
      </c>
      <c r="I15" s="47" t="s">
        <v>1453</v>
      </c>
      <c r="J15" s="46">
        <v>384898.02</v>
      </c>
      <c r="K15" s="46">
        <v>318287.25</v>
      </c>
      <c r="L15" s="46">
        <v>88348.025</v>
      </c>
      <c r="M15" s="28" t="s">
        <v>1454</v>
      </c>
      <c r="N15" s="28" t="s">
        <v>1453</v>
      </c>
      <c r="O15" s="28">
        <v>384898.02</v>
      </c>
      <c r="P15" s="28">
        <v>318287.25</v>
      </c>
      <c r="Q15" s="28">
        <v>75467.73414</v>
      </c>
      <c r="R15" s="28">
        <v>0.237105740616377</v>
      </c>
      <c r="U15" s="30" t="s">
        <v>1454</v>
      </c>
      <c r="V15" s="30" t="s">
        <v>1453</v>
      </c>
      <c r="W15" s="30">
        <v>384898.02</v>
      </c>
      <c r="X15" s="30">
        <v>318287.25</v>
      </c>
      <c r="Y15" s="30">
        <v>70190.68414</v>
      </c>
      <c r="Z15" s="30">
        <v>0.22052622007322</v>
      </c>
      <c r="AA15" s="30">
        <v>773375.95414</v>
      </c>
      <c r="AC15" s="30" t="s">
        <v>1454</v>
      </c>
      <c r="AD15" s="30" t="s">
        <v>1453</v>
      </c>
      <c r="AE15" s="30">
        <v>384898.02</v>
      </c>
      <c r="AF15" s="30">
        <v>318287.25</v>
      </c>
      <c r="AG15" s="30">
        <v>70190.68414</v>
      </c>
      <c r="AH15" s="30">
        <v>0.22052622007322</v>
      </c>
    </row>
    <row r="16" ht="28.5" customHeight="1" spans="1:34">
      <c r="A16" s="43" t="s">
        <v>1455</v>
      </c>
      <c r="B16" s="50">
        <v>115603.38</v>
      </c>
      <c r="C16" s="48">
        <v>178486.04</v>
      </c>
      <c r="D16" s="49">
        <v>321272.0007</v>
      </c>
      <c r="E16" s="46">
        <v>309779.0007</v>
      </c>
      <c r="F16" s="46">
        <v>329553.6507</v>
      </c>
      <c r="G16" s="46">
        <f t="shared" si="0"/>
        <v>11493</v>
      </c>
      <c r="H16" s="47" t="s">
        <v>1456</v>
      </c>
      <c r="I16" s="47" t="s">
        <v>1455</v>
      </c>
      <c r="J16" s="46">
        <v>115603.38</v>
      </c>
      <c r="K16" s="46">
        <v>178486.04</v>
      </c>
      <c r="L16" s="46">
        <v>321272.0007</v>
      </c>
      <c r="M16" s="28" t="s">
        <v>1456</v>
      </c>
      <c r="N16" s="28" t="s">
        <v>1455</v>
      </c>
      <c r="O16" s="28">
        <v>115603.38</v>
      </c>
      <c r="P16" s="28">
        <v>178486.04</v>
      </c>
      <c r="Q16" s="28">
        <v>309779.0007</v>
      </c>
      <c r="R16" s="28">
        <v>1.73559232251441</v>
      </c>
      <c r="U16" s="30" t="s">
        <v>1456</v>
      </c>
      <c r="V16" s="30" t="s">
        <v>1455</v>
      </c>
      <c r="W16" s="30">
        <v>115603.38</v>
      </c>
      <c r="X16" s="30">
        <v>178486.04</v>
      </c>
      <c r="Y16" s="30">
        <v>329553.6507</v>
      </c>
      <c r="Z16" s="30">
        <v>1.84638334012005</v>
      </c>
      <c r="AA16" s="30">
        <v>623643.0707</v>
      </c>
      <c r="AC16" s="30" t="s">
        <v>1456</v>
      </c>
      <c r="AD16" s="30" t="s">
        <v>1455</v>
      </c>
      <c r="AE16" s="30">
        <v>115603.38</v>
      </c>
      <c r="AF16" s="30">
        <v>178486.04</v>
      </c>
      <c r="AG16" s="30">
        <v>329553.6507</v>
      </c>
      <c r="AH16" s="30">
        <v>1.84638334012005</v>
      </c>
    </row>
    <row r="17" ht="28.5" customHeight="1" spans="1:34">
      <c r="A17" s="43" t="s">
        <v>1457</v>
      </c>
      <c r="B17" s="50">
        <v>21872.03</v>
      </c>
      <c r="C17" s="48">
        <v>23257.49</v>
      </c>
      <c r="D17" s="49">
        <v>360.96</v>
      </c>
      <c r="E17" s="46">
        <v>360.96</v>
      </c>
      <c r="F17" s="46">
        <v>360.96</v>
      </c>
      <c r="G17" s="46">
        <f t="shared" si="0"/>
        <v>0</v>
      </c>
      <c r="H17" s="47" t="s">
        <v>1458</v>
      </c>
      <c r="I17" s="47" t="s">
        <v>1457</v>
      </c>
      <c r="J17" s="46">
        <v>21872.03</v>
      </c>
      <c r="K17" s="46">
        <v>23257.49</v>
      </c>
      <c r="L17" s="46">
        <v>360.96</v>
      </c>
      <c r="M17" s="28" t="s">
        <v>1458</v>
      </c>
      <c r="N17" s="28" t="s">
        <v>1457</v>
      </c>
      <c r="O17" s="28">
        <v>21872.03</v>
      </c>
      <c r="P17" s="28">
        <v>23257.49</v>
      </c>
      <c r="Q17" s="28">
        <v>360.96</v>
      </c>
      <c r="R17" s="28">
        <v>0.0155201614619634</v>
      </c>
      <c r="U17" s="30" t="s">
        <v>1458</v>
      </c>
      <c r="V17" s="30" t="s">
        <v>1457</v>
      </c>
      <c r="W17" s="30">
        <v>21872.03</v>
      </c>
      <c r="X17" s="30">
        <v>23257.49</v>
      </c>
      <c r="Y17" s="30">
        <v>360.96</v>
      </c>
      <c r="Z17" s="30">
        <v>0.0155201614619634</v>
      </c>
      <c r="AA17" s="30">
        <v>45490.48</v>
      </c>
      <c r="AC17" s="30" t="s">
        <v>1458</v>
      </c>
      <c r="AD17" s="30" t="s">
        <v>1457</v>
      </c>
      <c r="AE17" s="30">
        <v>21872.03</v>
      </c>
      <c r="AF17" s="30">
        <v>23257.49</v>
      </c>
      <c r="AG17" s="30">
        <v>360.96</v>
      </c>
      <c r="AH17" s="30">
        <v>0.0155201614619634</v>
      </c>
    </row>
    <row r="18" ht="28.5" customHeight="1" spans="1:34">
      <c r="A18" s="43" t="s">
        <v>1459</v>
      </c>
      <c r="B18" s="50">
        <v>18514.13</v>
      </c>
      <c r="C18" s="48">
        <v>19560.02</v>
      </c>
      <c r="D18" s="49">
        <v>133</v>
      </c>
      <c r="E18" s="46">
        <v>133</v>
      </c>
      <c r="F18" s="46">
        <v>133</v>
      </c>
      <c r="G18" s="46">
        <f t="shared" si="0"/>
        <v>0</v>
      </c>
      <c r="H18" s="47" t="s">
        <v>1460</v>
      </c>
      <c r="I18" s="47" t="s">
        <v>1459</v>
      </c>
      <c r="J18" s="46">
        <v>18514.13</v>
      </c>
      <c r="K18" s="46">
        <v>19560.02</v>
      </c>
      <c r="L18" s="46">
        <v>133</v>
      </c>
      <c r="M18" s="28" t="s">
        <v>1460</v>
      </c>
      <c r="N18" s="28" t="s">
        <v>1459</v>
      </c>
      <c r="O18" s="28">
        <v>18514.13</v>
      </c>
      <c r="P18" s="28">
        <v>19560.02</v>
      </c>
      <c r="Q18" s="28">
        <v>133</v>
      </c>
      <c r="R18" s="28">
        <v>0.00679958404950506</v>
      </c>
      <c r="U18" s="30" t="s">
        <v>1460</v>
      </c>
      <c r="V18" s="30" t="s">
        <v>1459</v>
      </c>
      <c r="W18" s="30">
        <v>18514.13</v>
      </c>
      <c r="X18" s="30">
        <v>19560.02</v>
      </c>
      <c r="Y18" s="30">
        <v>133</v>
      </c>
      <c r="Z18" s="30">
        <v>0.00679958404950506</v>
      </c>
      <c r="AA18" s="30">
        <v>38207.15</v>
      </c>
      <c r="AC18" s="30" t="s">
        <v>1460</v>
      </c>
      <c r="AD18" s="30" t="s">
        <v>1459</v>
      </c>
      <c r="AE18" s="30">
        <v>18514.13</v>
      </c>
      <c r="AF18" s="30">
        <v>19560.02</v>
      </c>
      <c r="AG18" s="30">
        <v>133</v>
      </c>
      <c r="AH18" s="30">
        <v>0.00679958404950506</v>
      </c>
    </row>
    <row r="19" ht="28.5" customHeight="1" spans="1:34">
      <c r="A19" s="43" t="s">
        <v>1461</v>
      </c>
      <c r="B19" s="50">
        <v>1848</v>
      </c>
      <c r="C19" s="48">
        <v>1848</v>
      </c>
      <c r="D19" s="49">
        <v>1848</v>
      </c>
      <c r="E19" s="46">
        <v>1848</v>
      </c>
      <c r="F19" s="46">
        <v>1848</v>
      </c>
      <c r="G19" s="46">
        <f t="shared" si="0"/>
        <v>0</v>
      </c>
      <c r="H19" s="47" t="s">
        <v>1462</v>
      </c>
      <c r="I19" s="47" t="s">
        <v>1461</v>
      </c>
      <c r="J19" s="46">
        <v>1848</v>
      </c>
      <c r="K19" s="46">
        <v>1848</v>
      </c>
      <c r="L19" s="46">
        <v>1848</v>
      </c>
      <c r="M19" s="28" t="s">
        <v>1462</v>
      </c>
      <c r="N19" s="28" t="s">
        <v>1461</v>
      </c>
      <c r="O19" s="28">
        <v>1848</v>
      </c>
      <c r="P19" s="28">
        <v>1848</v>
      </c>
      <c r="Q19" s="28">
        <v>1848</v>
      </c>
      <c r="R19" s="28">
        <v>1</v>
      </c>
      <c r="U19" s="30" t="s">
        <v>1462</v>
      </c>
      <c r="V19" s="30" t="s">
        <v>1461</v>
      </c>
      <c r="W19" s="30">
        <v>1848</v>
      </c>
      <c r="X19" s="30">
        <v>1848</v>
      </c>
      <c r="Y19" s="30">
        <v>1848</v>
      </c>
      <c r="Z19" s="30">
        <v>1</v>
      </c>
      <c r="AA19" s="30">
        <v>5544</v>
      </c>
      <c r="AC19" s="30" t="s">
        <v>1462</v>
      </c>
      <c r="AD19" s="30" t="s">
        <v>1461</v>
      </c>
      <c r="AE19" s="30">
        <v>1848</v>
      </c>
      <c r="AF19" s="30">
        <v>1848</v>
      </c>
      <c r="AG19" s="30">
        <v>1848</v>
      </c>
      <c r="AH19" s="30">
        <v>1</v>
      </c>
    </row>
    <row r="20" ht="28.5" customHeight="1" spans="1:34">
      <c r="A20" s="43" t="s">
        <v>1463</v>
      </c>
      <c r="B20" s="50">
        <v>1848</v>
      </c>
      <c r="C20" s="48">
        <v>1848</v>
      </c>
      <c r="D20" s="49">
        <v>1.2</v>
      </c>
      <c r="E20" s="46">
        <v>1.2</v>
      </c>
      <c r="F20" s="46">
        <v>1.2</v>
      </c>
      <c r="G20" s="46">
        <f t="shared" si="0"/>
        <v>0</v>
      </c>
      <c r="H20" s="47" t="s">
        <v>1464</v>
      </c>
      <c r="I20" s="47" t="s">
        <v>1463</v>
      </c>
      <c r="J20" s="46">
        <v>1848</v>
      </c>
      <c r="K20" s="46">
        <v>1848</v>
      </c>
      <c r="L20" s="46">
        <v>1.2</v>
      </c>
      <c r="M20" s="28" t="s">
        <v>1464</v>
      </c>
      <c r="N20" s="28" t="s">
        <v>1463</v>
      </c>
      <c r="O20" s="28">
        <v>1848</v>
      </c>
      <c r="P20" s="28">
        <v>1848</v>
      </c>
      <c r="Q20" s="28">
        <v>1.2</v>
      </c>
      <c r="R20" s="28">
        <v>0.000649350649350649</v>
      </c>
      <c r="U20" s="30" t="s">
        <v>1464</v>
      </c>
      <c r="V20" s="30" t="s">
        <v>1463</v>
      </c>
      <c r="W20" s="30">
        <v>1848</v>
      </c>
      <c r="X20" s="30">
        <v>1848</v>
      </c>
      <c r="Y20" s="30">
        <v>1.2</v>
      </c>
      <c r="Z20" s="30">
        <v>0.000649350649350649</v>
      </c>
      <c r="AA20" s="30">
        <v>3697.2</v>
      </c>
      <c r="AC20" s="30" t="s">
        <v>1464</v>
      </c>
      <c r="AD20" s="30" t="s">
        <v>1463</v>
      </c>
      <c r="AE20" s="30">
        <v>1848</v>
      </c>
      <c r="AF20" s="30">
        <v>1848</v>
      </c>
      <c r="AG20" s="30">
        <v>1.2</v>
      </c>
      <c r="AH20" s="30">
        <v>0.000649350649350649</v>
      </c>
    </row>
    <row r="21" ht="28.5" customHeight="1" spans="1:34">
      <c r="A21" s="43" t="s">
        <v>1465</v>
      </c>
      <c r="B21" s="50">
        <v>57425.64</v>
      </c>
      <c r="C21" s="48">
        <v>22618.52</v>
      </c>
      <c r="D21" s="49">
        <v>6525.28</v>
      </c>
      <c r="E21" s="46">
        <v>6525.28</v>
      </c>
      <c r="F21" s="46">
        <v>6525.28</v>
      </c>
      <c r="G21" s="46">
        <f t="shared" si="0"/>
        <v>0</v>
      </c>
      <c r="H21" s="47" t="s">
        <v>1466</v>
      </c>
      <c r="I21" s="47" t="s">
        <v>1465</v>
      </c>
      <c r="J21" s="46">
        <v>57425.64</v>
      </c>
      <c r="K21" s="46">
        <v>22618.52</v>
      </c>
      <c r="L21" s="46">
        <v>6525.28</v>
      </c>
      <c r="M21" s="28" t="s">
        <v>1466</v>
      </c>
      <c r="N21" s="28" t="s">
        <v>1465</v>
      </c>
      <c r="O21" s="28">
        <v>57425.64</v>
      </c>
      <c r="P21" s="28">
        <v>22618.52</v>
      </c>
      <c r="Q21" s="28">
        <v>6525.28</v>
      </c>
      <c r="R21" s="28">
        <v>0.288492792631879</v>
      </c>
      <c r="U21" s="30" t="s">
        <v>1466</v>
      </c>
      <c r="V21" s="30" t="s">
        <v>1465</v>
      </c>
      <c r="W21" s="30">
        <v>57425.64</v>
      </c>
      <c r="X21" s="30">
        <v>22618.52</v>
      </c>
      <c r="Y21" s="30">
        <v>6525.28</v>
      </c>
      <c r="Z21" s="30">
        <v>0.288492792631879</v>
      </c>
      <c r="AA21" s="30">
        <v>86569.44</v>
      </c>
      <c r="AC21" s="30" t="s">
        <v>1466</v>
      </c>
      <c r="AD21" s="30" t="s">
        <v>1465</v>
      </c>
      <c r="AE21" s="30">
        <v>57425.64</v>
      </c>
      <c r="AF21" s="30">
        <v>22618.52</v>
      </c>
      <c r="AG21" s="30">
        <v>6525.28</v>
      </c>
      <c r="AH21" s="30">
        <v>0.288492792631879</v>
      </c>
    </row>
    <row r="22" ht="28.5" customHeight="1" spans="1:34">
      <c r="A22" s="43" t="s">
        <v>1467</v>
      </c>
      <c r="B22" s="50">
        <v>57425.64</v>
      </c>
      <c r="C22" s="48">
        <v>22618.52</v>
      </c>
      <c r="D22" s="49">
        <v>2708.28</v>
      </c>
      <c r="E22" s="46">
        <v>2708.28</v>
      </c>
      <c r="F22" s="46">
        <v>2708.28</v>
      </c>
      <c r="G22" s="46">
        <f t="shared" si="0"/>
        <v>0</v>
      </c>
      <c r="H22" s="47" t="s">
        <v>1468</v>
      </c>
      <c r="I22" s="47" t="s">
        <v>1467</v>
      </c>
      <c r="J22" s="46">
        <v>57425.64</v>
      </c>
      <c r="K22" s="46">
        <v>22618.52</v>
      </c>
      <c r="L22" s="46">
        <v>2708.28</v>
      </c>
      <c r="M22" s="28" t="s">
        <v>1468</v>
      </c>
      <c r="N22" s="28" t="s">
        <v>1467</v>
      </c>
      <c r="O22" s="28">
        <v>57425.64</v>
      </c>
      <c r="P22" s="28">
        <v>22618.52</v>
      </c>
      <c r="Q22" s="28">
        <v>2708.28</v>
      </c>
      <c r="R22" s="28">
        <v>0.119737277240067</v>
      </c>
      <c r="U22" s="30" t="s">
        <v>1468</v>
      </c>
      <c r="V22" s="30" t="s">
        <v>1467</v>
      </c>
      <c r="W22" s="30">
        <v>57425.64</v>
      </c>
      <c r="X22" s="30">
        <v>22618.52</v>
      </c>
      <c r="Y22" s="30">
        <v>2708.28</v>
      </c>
      <c r="Z22" s="30">
        <v>0.119737277240067</v>
      </c>
      <c r="AA22" s="30">
        <v>82752.44</v>
      </c>
      <c r="AC22" s="30" t="s">
        <v>1468</v>
      </c>
      <c r="AD22" s="30" t="s">
        <v>1467</v>
      </c>
      <c r="AE22" s="30">
        <v>57425.64</v>
      </c>
      <c r="AF22" s="30">
        <v>22618.52</v>
      </c>
      <c r="AG22" s="30">
        <v>2708.28</v>
      </c>
      <c r="AH22" s="30">
        <v>0.119737277240067</v>
      </c>
    </row>
    <row r="23" ht="28.5" customHeight="1" spans="1:34">
      <c r="A23" s="43" t="s">
        <v>1469</v>
      </c>
      <c r="B23" s="50">
        <v>19079.6</v>
      </c>
      <c r="C23" s="48">
        <v>29489.92</v>
      </c>
      <c r="D23" s="49">
        <v>27638.01</v>
      </c>
      <c r="E23" s="46">
        <v>30250.01</v>
      </c>
      <c r="F23" s="46">
        <v>30250.01</v>
      </c>
      <c r="G23" s="46">
        <f t="shared" si="0"/>
        <v>-2612</v>
      </c>
      <c r="H23" s="47" t="s">
        <v>1470</v>
      </c>
      <c r="I23" s="47" t="s">
        <v>1469</v>
      </c>
      <c r="J23" s="46">
        <v>19079.6</v>
      </c>
      <c r="K23" s="46">
        <v>29489.92</v>
      </c>
      <c r="L23" s="46">
        <v>27638.01</v>
      </c>
      <c r="M23" s="28" t="s">
        <v>1470</v>
      </c>
      <c r="N23" s="28" t="s">
        <v>1469</v>
      </c>
      <c r="O23" s="28">
        <v>19079.6</v>
      </c>
      <c r="P23" s="28">
        <v>29489.92</v>
      </c>
      <c r="Q23" s="28">
        <v>30250.01</v>
      </c>
      <c r="R23" s="28">
        <v>1.02577456975129</v>
      </c>
      <c r="U23" s="30" t="s">
        <v>1470</v>
      </c>
      <c r="V23" s="30" t="s">
        <v>1469</v>
      </c>
      <c r="W23" s="30">
        <v>19079.6</v>
      </c>
      <c r="X23" s="30">
        <v>29489.92</v>
      </c>
      <c r="Y23" s="30">
        <v>30250.01</v>
      </c>
      <c r="Z23" s="30">
        <v>1.02577456975129</v>
      </c>
      <c r="AA23" s="30">
        <v>78819.53</v>
      </c>
      <c r="AC23" s="30" t="s">
        <v>1470</v>
      </c>
      <c r="AD23" s="30" t="s">
        <v>1469</v>
      </c>
      <c r="AE23" s="30">
        <v>19079.6</v>
      </c>
      <c r="AF23" s="30">
        <v>29489.92</v>
      </c>
      <c r="AG23" s="30">
        <v>30250.01</v>
      </c>
      <c r="AH23" s="30">
        <v>1.02577456975129</v>
      </c>
    </row>
    <row r="24" ht="28.5" customHeight="1" spans="1:34">
      <c r="A24" s="43" t="s">
        <v>1471</v>
      </c>
      <c r="B24" s="50">
        <v>3672</v>
      </c>
      <c r="C24" s="48">
        <v>11120</v>
      </c>
      <c r="D24" s="49">
        <v>20109.97</v>
      </c>
      <c r="E24" s="46">
        <v>21667.74</v>
      </c>
      <c r="F24" s="46">
        <v>21667.74</v>
      </c>
      <c r="G24" s="46">
        <f t="shared" si="0"/>
        <v>-1557.77</v>
      </c>
      <c r="H24" s="47" t="s">
        <v>1472</v>
      </c>
      <c r="I24" s="47" t="s">
        <v>1471</v>
      </c>
      <c r="J24" s="46">
        <v>3672</v>
      </c>
      <c r="K24" s="46">
        <v>11120</v>
      </c>
      <c r="L24" s="46">
        <v>20109.97</v>
      </c>
      <c r="M24" s="28" t="s">
        <v>1472</v>
      </c>
      <c r="N24" s="28" t="s">
        <v>1471</v>
      </c>
      <c r="O24" s="28">
        <v>3672</v>
      </c>
      <c r="P24" s="28">
        <v>11120</v>
      </c>
      <c r="Q24" s="28">
        <v>21667.74</v>
      </c>
      <c r="R24" s="28">
        <v>1.94853776978417</v>
      </c>
      <c r="U24" s="30" t="s">
        <v>1472</v>
      </c>
      <c r="V24" s="30" t="s">
        <v>1471</v>
      </c>
      <c r="W24" s="30">
        <v>3672</v>
      </c>
      <c r="X24" s="30">
        <v>11120</v>
      </c>
      <c r="Y24" s="30">
        <v>21667.74</v>
      </c>
      <c r="Z24" s="30">
        <v>1.94853776978417</v>
      </c>
      <c r="AA24" s="30">
        <v>36459.74</v>
      </c>
      <c r="AC24" s="30" t="s">
        <v>1472</v>
      </c>
      <c r="AD24" s="30" t="s">
        <v>1471</v>
      </c>
      <c r="AE24" s="30">
        <v>3672</v>
      </c>
      <c r="AF24" s="30">
        <v>11120</v>
      </c>
      <c r="AG24" s="30">
        <v>21667.74</v>
      </c>
      <c r="AH24" s="30">
        <v>1.94853776978417</v>
      </c>
    </row>
    <row r="25" ht="28.5" customHeight="1" spans="1:34">
      <c r="A25" s="43" t="s">
        <v>1473</v>
      </c>
      <c r="B25" s="50">
        <v>12155.6</v>
      </c>
      <c r="C25" s="48">
        <v>12830.48</v>
      </c>
      <c r="D25" s="49">
        <v>4285.03</v>
      </c>
      <c r="E25" s="46">
        <v>2630.26</v>
      </c>
      <c r="F25" s="46">
        <v>2630.26</v>
      </c>
      <c r="G25" s="46">
        <f t="shared" si="0"/>
        <v>1654.77</v>
      </c>
      <c r="H25" s="47" t="s">
        <v>1474</v>
      </c>
      <c r="I25" s="47" t="s">
        <v>1473</v>
      </c>
      <c r="J25" s="46">
        <v>12155.6</v>
      </c>
      <c r="K25" s="46">
        <v>12830.48</v>
      </c>
      <c r="L25" s="46">
        <v>4285.03</v>
      </c>
      <c r="M25" s="28" t="s">
        <v>1474</v>
      </c>
      <c r="N25" s="28" t="s">
        <v>1473</v>
      </c>
      <c r="O25" s="28">
        <v>12155.6</v>
      </c>
      <c r="P25" s="28">
        <v>12830.48</v>
      </c>
      <c r="Q25" s="28">
        <v>2630.26</v>
      </c>
      <c r="R25" s="28">
        <v>0.205000904097119</v>
      </c>
      <c r="U25" s="30" t="s">
        <v>1474</v>
      </c>
      <c r="V25" s="30" t="s">
        <v>1473</v>
      </c>
      <c r="W25" s="30">
        <v>12155.6</v>
      </c>
      <c r="X25" s="30">
        <v>12830.48</v>
      </c>
      <c r="Y25" s="30">
        <v>2630.26</v>
      </c>
      <c r="Z25" s="30">
        <v>0.205000904097119</v>
      </c>
      <c r="AA25" s="30">
        <v>27616.34</v>
      </c>
      <c r="AC25" s="30" t="s">
        <v>1474</v>
      </c>
      <c r="AD25" s="30" t="s">
        <v>1473</v>
      </c>
      <c r="AE25" s="30">
        <v>12155.6</v>
      </c>
      <c r="AF25" s="30">
        <v>12830.48</v>
      </c>
      <c r="AG25" s="30">
        <v>2630.26</v>
      </c>
      <c r="AH25" s="30">
        <v>0.205000904097119</v>
      </c>
    </row>
    <row r="26" ht="28.5" customHeight="1" spans="1:34">
      <c r="A26" s="43" t="s">
        <v>1475</v>
      </c>
      <c r="B26" s="50"/>
      <c r="C26" s="48">
        <v>750</v>
      </c>
      <c r="D26" s="49">
        <v>1700</v>
      </c>
      <c r="E26" s="46">
        <v>1700</v>
      </c>
      <c r="F26" s="46">
        <v>1700</v>
      </c>
      <c r="G26" s="46">
        <f t="shared" si="0"/>
        <v>0</v>
      </c>
      <c r="H26" s="47" t="s">
        <v>1476</v>
      </c>
      <c r="I26" s="47" t="s">
        <v>1475</v>
      </c>
      <c r="J26" s="46"/>
      <c r="K26" s="46">
        <v>750</v>
      </c>
      <c r="L26" s="46">
        <v>1700</v>
      </c>
      <c r="M26" s="28" t="s">
        <v>1476</v>
      </c>
      <c r="N26" s="28" t="s">
        <v>1475</v>
      </c>
      <c r="P26" s="28">
        <v>750</v>
      </c>
      <c r="Q26" s="28">
        <v>1700</v>
      </c>
      <c r="R26" s="28">
        <v>2.26666666666667</v>
      </c>
      <c r="U26" s="30" t="s">
        <v>1476</v>
      </c>
      <c r="V26" s="30" t="s">
        <v>1475</v>
      </c>
      <c r="W26" s="30"/>
      <c r="X26" s="30">
        <v>750</v>
      </c>
      <c r="Y26" s="30">
        <v>1700</v>
      </c>
      <c r="Z26" s="30">
        <v>2.26666666666667</v>
      </c>
      <c r="AA26" s="30">
        <v>2450</v>
      </c>
      <c r="AC26" s="30" t="s">
        <v>1476</v>
      </c>
      <c r="AD26" s="30" t="s">
        <v>1475</v>
      </c>
      <c r="AF26" s="30">
        <v>750</v>
      </c>
      <c r="AG26" s="30">
        <v>1700</v>
      </c>
      <c r="AH26" s="30">
        <v>2.26666666666667</v>
      </c>
    </row>
    <row r="27" ht="28.5" customHeight="1" spans="1:34">
      <c r="A27" s="51" t="s">
        <v>1477</v>
      </c>
      <c r="B27" s="52">
        <v>3252</v>
      </c>
      <c r="C27" s="53">
        <v>4789.44</v>
      </c>
      <c r="D27" s="54">
        <v>4175.01</v>
      </c>
      <c r="E27" s="46">
        <v>4252.01</v>
      </c>
      <c r="F27" s="46">
        <v>4252.01</v>
      </c>
      <c r="G27" s="46">
        <f t="shared" si="0"/>
        <v>-77</v>
      </c>
      <c r="H27" s="47" t="s">
        <v>1478</v>
      </c>
      <c r="I27" s="47" t="s">
        <v>1477</v>
      </c>
      <c r="J27" s="46">
        <v>3252</v>
      </c>
      <c r="K27" s="46">
        <v>4789.44</v>
      </c>
      <c r="L27" s="46">
        <v>4175.01</v>
      </c>
      <c r="M27" s="28" t="s">
        <v>1478</v>
      </c>
      <c r="N27" s="28" t="s">
        <v>1477</v>
      </c>
      <c r="O27" s="28">
        <v>3252</v>
      </c>
      <c r="P27" s="28">
        <v>4789.44</v>
      </c>
      <c r="Q27" s="28">
        <v>4252.01</v>
      </c>
      <c r="R27" s="28">
        <v>0.887788551479923</v>
      </c>
      <c r="U27" s="30" t="s">
        <v>1478</v>
      </c>
      <c r="V27" s="30" t="s">
        <v>1477</v>
      </c>
      <c r="W27" s="30">
        <v>3252</v>
      </c>
      <c r="X27" s="30">
        <v>4789.44</v>
      </c>
      <c r="Y27" s="30">
        <v>4252.01</v>
      </c>
      <c r="Z27" s="30">
        <v>0.887788551479923</v>
      </c>
      <c r="AA27" s="30">
        <v>12293.45</v>
      </c>
      <c r="AC27" s="30" t="s">
        <v>1478</v>
      </c>
      <c r="AD27" s="30" t="s">
        <v>1477</v>
      </c>
      <c r="AE27" s="30">
        <v>3252</v>
      </c>
      <c r="AF27" s="30">
        <v>4789.44</v>
      </c>
      <c r="AG27" s="30">
        <v>4252.01</v>
      </c>
      <c r="AH27" s="30">
        <v>0.887788551479923</v>
      </c>
    </row>
    <row r="28" ht="28.5" customHeight="1" spans="1:34">
      <c r="A28" s="43" t="s">
        <v>1479</v>
      </c>
      <c r="B28" s="55">
        <v>70896.51</v>
      </c>
      <c r="C28" s="44">
        <v>320472.46</v>
      </c>
      <c r="D28" s="45">
        <f>300183.3688</f>
        <v>300183.3688</v>
      </c>
      <c r="E28" s="46">
        <v>280034.7488</v>
      </c>
      <c r="F28" s="46">
        <v>351059.6712</v>
      </c>
      <c r="G28" s="46">
        <f t="shared" si="0"/>
        <v>20148.62</v>
      </c>
      <c r="H28" s="47" t="s">
        <v>1480</v>
      </c>
      <c r="I28" s="47" t="s">
        <v>1479</v>
      </c>
      <c r="J28" s="46">
        <v>70896.51</v>
      </c>
      <c r="K28" s="46">
        <v>320472.46</v>
      </c>
      <c r="L28" s="46">
        <v>300183.3688</v>
      </c>
      <c r="M28" s="28" t="s">
        <v>1480</v>
      </c>
      <c r="N28" s="28" t="s">
        <v>1479</v>
      </c>
      <c r="O28" s="28">
        <v>70896.51</v>
      </c>
      <c r="P28" s="28">
        <v>320472.46</v>
      </c>
      <c r="Q28" s="28">
        <v>280034.7488</v>
      </c>
      <c r="R28" s="28">
        <v>0.873818451669763</v>
      </c>
      <c r="U28" s="30" t="s">
        <v>1480</v>
      </c>
      <c r="V28" s="30" t="s">
        <v>1479</v>
      </c>
      <c r="W28" s="30">
        <v>70896.51</v>
      </c>
      <c r="X28" s="30">
        <v>320472.46</v>
      </c>
      <c r="Y28" s="30">
        <v>276059.6712</v>
      </c>
      <c r="Z28" s="30">
        <v>0.861414647611218</v>
      </c>
      <c r="AA28" s="30">
        <v>667428.6412</v>
      </c>
      <c r="AC28" s="30" t="s">
        <v>1480</v>
      </c>
      <c r="AD28" s="30" t="s">
        <v>1479</v>
      </c>
      <c r="AE28" s="30">
        <v>70896.51</v>
      </c>
      <c r="AF28" s="30">
        <v>320472.46</v>
      </c>
      <c r="AG28" s="30">
        <v>351059.6712</v>
      </c>
      <c r="AH28" s="30">
        <v>1.09544411772544</v>
      </c>
    </row>
    <row r="29" ht="28.5" customHeight="1" spans="1:34">
      <c r="A29" s="43" t="s">
        <v>1481</v>
      </c>
      <c r="B29" s="50">
        <v>1540048.34</v>
      </c>
      <c r="C29" s="48">
        <v>736112.37</v>
      </c>
      <c r="D29" s="49">
        <v>1602148.3214</v>
      </c>
      <c r="E29" s="46">
        <v>1602148.3214</v>
      </c>
      <c r="F29" s="46">
        <v>1355851.3214</v>
      </c>
      <c r="G29" s="46">
        <f t="shared" si="0"/>
        <v>0</v>
      </c>
      <c r="H29" s="47" t="s">
        <v>618</v>
      </c>
      <c r="I29" s="47" t="s">
        <v>1481</v>
      </c>
      <c r="J29" s="46">
        <v>1540048.34</v>
      </c>
      <c r="K29" s="46">
        <v>736112.37</v>
      </c>
      <c r="L29" s="46">
        <v>1602148.3214</v>
      </c>
      <c r="M29" s="28" t="s">
        <v>618</v>
      </c>
      <c r="N29" s="28" t="s">
        <v>1481</v>
      </c>
      <c r="O29" s="28">
        <v>1540048.34</v>
      </c>
      <c r="P29" s="28">
        <v>736112.37</v>
      </c>
      <c r="Q29" s="28">
        <v>1602148.3214</v>
      </c>
      <c r="R29" s="28">
        <v>2.17649965779002</v>
      </c>
      <c r="U29" s="30" t="s">
        <v>618</v>
      </c>
      <c r="V29" s="30" t="s">
        <v>1481</v>
      </c>
      <c r="W29" s="30">
        <v>1540048.34</v>
      </c>
      <c r="X29" s="30">
        <v>736112.37</v>
      </c>
      <c r="Y29" s="30">
        <v>1355851.3214</v>
      </c>
      <c r="Z29" s="30">
        <v>1.84190807906135</v>
      </c>
      <c r="AA29" s="30">
        <v>3632012.0314</v>
      </c>
      <c r="AC29" s="30" t="s">
        <v>618</v>
      </c>
      <c r="AD29" s="30" t="s">
        <v>1481</v>
      </c>
      <c r="AE29" s="30">
        <v>1540048.34</v>
      </c>
      <c r="AF29" s="30">
        <v>736112.37</v>
      </c>
      <c r="AG29" s="30">
        <v>1355851.3214</v>
      </c>
      <c r="AH29" s="30">
        <v>1.84190807906135</v>
      </c>
    </row>
    <row r="30" ht="28.5" customHeight="1" spans="1:33">
      <c r="A30" s="43" t="s">
        <v>1482</v>
      </c>
      <c r="B30" s="48"/>
      <c r="C30" s="48">
        <v>330118.107</v>
      </c>
      <c r="D30" s="49" t="e">
        <f>表4!#REF!</f>
        <v>#REF!</v>
      </c>
      <c r="E30" s="46">
        <v>339634</v>
      </c>
      <c r="F30" s="46">
        <v>339634</v>
      </c>
      <c r="G30" s="46" t="e">
        <f t="shared" si="0"/>
        <v>#REF!</v>
      </c>
      <c r="H30" s="47"/>
      <c r="I30" s="47" t="s">
        <v>1482</v>
      </c>
      <c r="J30" s="46"/>
      <c r="K30" s="46">
        <v>330118.11</v>
      </c>
      <c r="L30" s="46">
        <v>0</v>
      </c>
      <c r="U30" s="30"/>
      <c r="V30" s="30" t="s">
        <v>1482</v>
      </c>
      <c r="W30" s="30"/>
      <c r="X30" s="30">
        <v>330118.11</v>
      </c>
      <c r="Y30" s="30">
        <v>0</v>
      </c>
      <c r="Z30" s="30">
        <v>0</v>
      </c>
      <c r="AA30" s="30">
        <v>330118.11</v>
      </c>
      <c r="AD30" s="30" t="s">
        <v>1482</v>
      </c>
      <c r="AF30" s="30">
        <v>330118.107</v>
      </c>
      <c r="AG30" s="30">
        <v>339634</v>
      </c>
    </row>
    <row r="31" ht="28.5" customHeight="1" spans="1:34">
      <c r="A31" s="43" t="s">
        <v>1421</v>
      </c>
      <c r="B31" s="48">
        <v>1210256.64</v>
      </c>
      <c r="C31" s="48">
        <v>1569756.24</v>
      </c>
      <c r="D31" s="49">
        <f>'表20（原18）'!C11</f>
        <v>0</v>
      </c>
      <c r="E31" s="46">
        <v>1242430.05</v>
      </c>
      <c r="F31" s="46">
        <v>1241490.05</v>
      </c>
      <c r="G31" s="46">
        <f t="shared" si="0"/>
        <v>-1242430.05</v>
      </c>
      <c r="H31" s="47" t="s">
        <v>1483</v>
      </c>
      <c r="I31" s="47" t="s">
        <v>1421</v>
      </c>
      <c r="J31" s="46">
        <v>1210256.64</v>
      </c>
      <c r="K31" s="46">
        <v>1569756.24</v>
      </c>
      <c r="L31" s="46">
        <v>1242430.05</v>
      </c>
      <c r="M31" s="28" t="s">
        <v>1483</v>
      </c>
      <c r="N31" s="28" t="s">
        <v>1421</v>
      </c>
      <c r="O31" s="28">
        <v>1210256.64</v>
      </c>
      <c r="P31" s="28">
        <v>1569756.24</v>
      </c>
      <c r="Q31" s="28">
        <v>1242430.05</v>
      </c>
      <c r="R31" s="28">
        <v>0.791479605776245</v>
      </c>
      <c r="U31" s="30" t="s">
        <v>1483</v>
      </c>
      <c r="V31" s="30" t="s">
        <v>1421</v>
      </c>
      <c r="W31" s="30">
        <v>1210256.64</v>
      </c>
      <c r="X31" s="30">
        <v>1569756.24</v>
      </c>
      <c r="Y31" s="30">
        <v>1241490.05</v>
      </c>
      <c r="Z31" s="30">
        <v>0.790880786688257</v>
      </c>
      <c r="AA31" s="30">
        <v>4021502.93</v>
      </c>
      <c r="AC31" s="30" t="s">
        <v>1483</v>
      </c>
      <c r="AD31" s="30" t="s">
        <v>1421</v>
      </c>
      <c r="AE31" s="30">
        <v>1210256.64</v>
      </c>
      <c r="AF31" s="30">
        <v>1569756.24</v>
      </c>
      <c r="AG31" s="30">
        <v>1218490.05</v>
      </c>
      <c r="AH31" s="30">
        <v>0.776228830280044</v>
      </c>
    </row>
    <row r="32" ht="28.5" customHeight="1" spans="1:34">
      <c r="A32" s="43" t="s">
        <v>1484</v>
      </c>
      <c r="B32" s="48">
        <v>22166.34</v>
      </c>
      <c r="C32" s="48">
        <v>19319.87</v>
      </c>
      <c r="D32" s="49">
        <v>26145.7</v>
      </c>
      <c r="E32" s="46">
        <v>26145.7</v>
      </c>
      <c r="F32" s="46">
        <v>25062.7</v>
      </c>
      <c r="G32" s="46">
        <f t="shared" si="0"/>
        <v>0</v>
      </c>
      <c r="H32" s="47" t="s">
        <v>1485</v>
      </c>
      <c r="I32" s="47" t="s">
        <v>1484</v>
      </c>
      <c r="J32" s="46">
        <v>22166.34</v>
      </c>
      <c r="K32" s="46">
        <v>19319.87</v>
      </c>
      <c r="L32" s="46">
        <v>26145.7</v>
      </c>
      <c r="M32" s="28" t="s">
        <v>1485</v>
      </c>
      <c r="N32" s="28" t="s">
        <v>1484</v>
      </c>
      <c r="O32" s="28">
        <v>22166.34</v>
      </c>
      <c r="P32" s="28">
        <v>19319.87</v>
      </c>
      <c r="Q32" s="28">
        <v>26145.7</v>
      </c>
      <c r="R32" s="28">
        <v>1.35330620754695</v>
      </c>
      <c r="U32" s="30" t="s">
        <v>1485</v>
      </c>
      <c r="V32" s="30" t="s">
        <v>1484</v>
      </c>
      <c r="W32" s="30">
        <v>22166.34</v>
      </c>
      <c r="X32" s="30">
        <v>19319.87</v>
      </c>
      <c r="Y32" s="30">
        <v>25062.7</v>
      </c>
      <c r="Z32" s="30">
        <v>1.29724992973555</v>
      </c>
      <c r="AA32" s="30">
        <v>66548.91</v>
      </c>
      <c r="AC32" s="30" t="s">
        <v>1485</v>
      </c>
      <c r="AD32" s="30" t="s">
        <v>1484</v>
      </c>
      <c r="AE32" s="30">
        <v>22166.34</v>
      </c>
      <c r="AF32" s="30">
        <v>19319.87</v>
      </c>
      <c r="AG32" s="30">
        <v>25062.7</v>
      </c>
      <c r="AH32" s="30">
        <v>1.29724992973555</v>
      </c>
    </row>
    <row r="33" ht="28.5" customHeight="1" spans="1:34">
      <c r="A33" s="43" t="s">
        <v>1486</v>
      </c>
      <c r="B33" s="48">
        <v>36637.65</v>
      </c>
      <c r="C33" s="48">
        <v>37843.78</v>
      </c>
      <c r="D33" s="49">
        <v>14961.49</v>
      </c>
      <c r="E33" s="46">
        <v>14961.49</v>
      </c>
      <c r="F33" s="46">
        <v>14961.49</v>
      </c>
      <c r="G33" s="46">
        <f t="shared" si="0"/>
        <v>0</v>
      </c>
      <c r="H33" s="47" t="s">
        <v>1487</v>
      </c>
      <c r="I33" s="47" t="s">
        <v>1486</v>
      </c>
      <c r="J33" s="46">
        <v>36637.65</v>
      </c>
      <c r="K33" s="46">
        <v>37843.78</v>
      </c>
      <c r="L33" s="46">
        <v>14961.49</v>
      </c>
      <c r="M33" s="28" t="s">
        <v>1487</v>
      </c>
      <c r="N33" s="28" t="s">
        <v>1486</v>
      </c>
      <c r="O33" s="28">
        <v>36637.65</v>
      </c>
      <c r="P33" s="28">
        <v>37843.78</v>
      </c>
      <c r="Q33" s="28">
        <v>14961.49</v>
      </c>
      <c r="R33" s="28">
        <v>0.39534872045023</v>
      </c>
      <c r="U33" s="30" t="s">
        <v>1487</v>
      </c>
      <c r="V33" s="30" t="s">
        <v>1486</v>
      </c>
      <c r="W33" s="30">
        <v>36637.65</v>
      </c>
      <c r="X33" s="30">
        <v>37843.78</v>
      </c>
      <c r="Y33" s="30">
        <v>14961.49</v>
      </c>
      <c r="Z33" s="30">
        <v>0.39534872045023</v>
      </c>
      <c r="AA33" s="30">
        <v>89442.92</v>
      </c>
      <c r="AC33" s="30" t="s">
        <v>1487</v>
      </c>
      <c r="AD33" s="30" t="s">
        <v>1486</v>
      </c>
      <c r="AE33" s="30">
        <v>36637.65</v>
      </c>
      <c r="AF33" s="30">
        <v>37843.78</v>
      </c>
      <c r="AG33" s="30">
        <v>14961.49</v>
      </c>
      <c r="AH33" s="30">
        <v>0.39534872045023</v>
      </c>
    </row>
    <row r="34" ht="28.5" customHeight="1" spans="1:34">
      <c r="A34" s="43" t="s">
        <v>1488</v>
      </c>
      <c r="B34" s="48">
        <v>175038.15</v>
      </c>
      <c r="C34" s="48">
        <v>153097.18</v>
      </c>
      <c r="D34" s="49">
        <v>136933.89</v>
      </c>
      <c r="E34" s="46">
        <v>136933.89</v>
      </c>
      <c r="F34" s="46">
        <v>136933.89</v>
      </c>
      <c r="G34" s="46">
        <f t="shared" si="0"/>
        <v>0</v>
      </c>
      <c r="H34" s="47" t="s">
        <v>1489</v>
      </c>
      <c r="I34" s="47" t="s">
        <v>1488</v>
      </c>
      <c r="J34" s="46">
        <v>175038.15</v>
      </c>
      <c r="K34" s="46">
        <v>153097.18</v>
      </c>
      <c r="L34" s="46">
        <v>136933.89</v>
      </c>
      <c r="M34" s="28" t="s">
        <v>1489</v>
      </c>
      <c r="N34" s="28" t="s">
        <v>1488</v>
      </c>
      <c r="O34" s="28">
        <v>175038.15</v>
      </c>
      <c r="P34" s="28">
        <v>153097.18</v>
      </c>
      <c r="Q34" s="28">
        <v>136933.89</v>
      </c>
      <c r="R34" s="28">
        <v>0.894424639304264</v>
      </c>
      <c r="U34" s="30" t="s">
        <v>1489</v>
      </c>
      <c r="V34" s="30" t="s">
        <v>1488</v>
      </c>
      <c r="W34" s="30">
        <v>175038.15</v>
      </c>
      <c r="X34" s="30">
        <v>153097.18</v>
      </c>
      <c r="Y34" s="30">
        <v>136933.89</v>
      </c>
      <c r="Z34" s="30">
        <v>0.894424639304264</v>
      </c>
      <c r="AA34" s="30">
        <v>465069.22</v>
      </c>
      <c r="AC34" s="30" t="s">
        <v>1489</v>
      </c>
      <c r="AD34" s="30" t="s">
        <v>1488</v>
      </c>
      <c r="AE34" s="30">
        <v>175038.15</v>
      </c>
      <c r="AF34" s="30">
        <v>153097.18</v>
      </c>
      <c r="AG34" s="30">
        <v>136933.89</v>
      </c>
      <c r="AH34" s="30">
        <v>0.894424639304264</v>
      </c>
    </row>
    <row r="35" ht="28.5" customHeight="1" spans="1:34">
      <c r="A35" s="43" t="s">
        <v>1490</v>
      </c>
      <c r="B35" s="50">
        <v>86971.35</v>
      </c>
      <c r="C35" s="48">
        <v>68894.24</v>
      </c>
      <c r="D35" s="49">
        <v>123197.64</v>
      </c>
      <c r="E35" s="46">
        <v>123197.64</v>
      </c>
      <c r="F35" s="46">
        <v>123197.64</v>
      </c>
      <c r="G35" s="46">
        <f t="shared" si="0"/>
        <v>0</v>
      </c>
      <c r="H35" s="47" t="s">
        <v>1491</v>
      </c>
      <c r="I35" s="47" t="s">
        <v>1490</v>
      </c>
      <c r="J35" s="46">
        <v>86971.35</v>
      </c>
      <c r="K35" s="46">
        <v>68894.24</v>
      </c>
      <c r="L35" s="46">
        <v>123197.64</v>
      </c>
      <c r="M35" s="28" t="s">
        <v>1491</v>
      </c>
      <c r="N35" s="28" t="s">
        <v>1490</v>
      </c>
      <c r="O35" s="28">
        <v>86971.35</v>
      </c>
      <c r="P35" s="28">
        <v>68894.24</v>
      </c>
      <c r="Q35" s="28">
        <v>123197.64</v>
      </c>
      <c r="R35" s="28">
        <v>1.78821393486596</v>
      </c>
      <c r="U35" s="30" t="s">
        <v>1491</v>
      </c>
      <c r="V35" s="30" t="s">
        <v>1490</v>
      </c>
      <c r="W35" s="30">
        <v>86971.35</v>
      </c>
      <c r="X35" s="30">
        <v>68894.24</v>
      </c>
      <c r="Y35" s="30">
        <v>123197.64</v>
      </c>
      <c r="Z35" s="30">
        <v>1.78821393486596</v>
      </c>
      <c r="AA35" s="30">
        <v>279063.23</v>
      </c>
      <c r="AC35" s="30" t="s">
        <v>1491</v>
      </c>
      <c r="AD35" s="30" t="s">
        <v>1490</v>
      </c>
      <c r="AE35" s="30">
        <v>86971.35</v>
      </c>
      <c r="AF35" s="30">
        <v>68894.24</v>
      </c>
      <c r="AG35" s="30">
        <v>123197.64</v>
      </c>
      <c r="AH35" s="30">
        <v>1.78821393486596</v>
      </c>
    </row>
    <row r="36" ht="28.5" customHeight="1" spans="1:34">
      <c r="A36" s="43" t="s">
        <v>1492</v>
      </c>
      <c r="B36" s="48">
        <v>815470.48</v>
      </c>
      <c r="C36" s="48">
        <v>1123072.03</v>
      </c>
      <c r="D36" s="49">
        <v>478484.3</v>
      </c>
      <c r="E36" s="46">
        <v>478484.3</v>
      </c>
      <c r="F36" s="46">
        <v>478484.3</v>
      </c>
      <c r="G36" s="46">
        <f t="shared" si="0"/>
        <v>0</v>
      </c>
      <c r="H36" s="47" t="s">
        <v>1493</v>
      </c>
      <c r="I36" s="47" t="s">
        <v>1492</v>
      </c>
      <c r="J36" s="46">
        <v>815470.48</v>
      </c>
      <c r="K36" s="46">
        <v>1123072.03</v>
      </c>
      <c r="L36" s="46">
        <v>478484.3</v>
      </c>
      <c r="M36" s="28" t="s">
        <v>1493</v>
      </c>
      <c r="N36" s="28" t="s">
        <v>1492</v>
      </c>
      <c r="O36" s="28">
        <v>815470.48</v>
      </c>
      <c r="P36" s="28">
        <v>1123072.03</v>
      </c>
      <c r="Q36" s="28">
        <v>478484.3</v>
      </c>
      <c r="R36" s="28">
        <v>0.426049520617124</v>
      </c>
      <c r="U36" s="30" t="s">
        <v>1493</v>
      </c>
      <c r="V36" s="30" t="s">
        <v>1492</v>
      </c>
      <c r="W36" s="30">
        <v>815470.48</v>
      </c>
      <c r="X36" s="30">
        <v>1123072.03</v>
      </c>
      <c r="Y36" s="30">
        <v>478484.3</v>
      </c>
      <c r="Z36" s="30">
        <v>0.426049520617124</v>
      </c>
      <c r="AA36" s="30">
        <v>2417026.81</v>
      </c>
      <c r="AC36" s="30" t="s">
        <v>1493</v>
      </c>
      <c r="AD36" s="30" t="s">
        <v>1492</v>
      </c>
      <c r="AE36" s="30">
        <v>815470.48</v>
      </c>
      <c r="AF36" s="30">
        <v>1123072.03</v>
      </c>
      <c r="AG36" s="30">
        <v>478484.3</v>
      </c>
      <c r="AH36" s="30">
        <v>0.426049520617124</v>
      </c>
    </row>
    <row r="37" ht="28.5" customHeight="1" spans="1:34">
      <c r="A37" s="43" t="s">
        <v>1494</v>
      </c>
      <c r="B37" s="48">
        <v>92919.6</v>
      </c>
      <c r="C37" s="48">
        <v>874562.58</v>
      </c>
      <c r="D37" s="49">
        <v>5030</v>
      </c>
      <c r="E37" s="46">
        <v>5030</v>
      </c>
      <c r="F37" s="46">
        <v>5030</v>
      </c>
      <c r="G37" s="46">
        <f t="shared" si="0"/>
        <v>0</v>
      </c>
      <c r="H37" s="47" t="s">
        <v>1495</v>
      </c>
      <c r="I37" s="47" t="s">
        <v>1494</v>
      </c>
      <c r="J37" s="46">
        <v>92919.6</v>
      </c>
      <c r="K37" s="46">
        <v>874562.58</v>
      </c>
      <c r="L37" s="46">
        <v>5030</v>
      </c>
      <c r="M37" s="28" t="s">
        <v>1495</v>
      </c>
      <c r="N37" s="28" t="s">
        <v>1494</v>
      </c>
      <c r="O37" s="28">
        <v>92919.6</v>
      </c>
      <c r="P37" s="28">
        <v>874562.58</v>
      </c>
      <c r="Q37" s="28">
        <v>5030</v>
      </c>
      <c r="R37" s="28">
        <v>0.0057514466260379</v>
      </c>
      <c r="U37" s="30" t="s">
        <v>1495</v>
      </c>
      <c r="V37" s="30" t="s">
        <v>1494</v>
      </c>
      <c r="W37" s="30">
        <v>92919.6</v>
      </c>
      <c r="X37" s="30">
        <v>874562.58</v>
      </c>
      <c r="Y37" s="30">
        <v>5030</v>
      </c>
      <c r="Z37" s="30">
        <v>0.0057514466260379</v>
      </c>
      <c r="AA37" s="30">
        <v>972512.18</v>
      </c>
      <c r="AC37" s="30" t="s">
        <v>1495</v>
      </c>
      <c r="AD37" s="30" t="s">
        <v>1494</v>
      </c>
      <c r="AE37" s="30">
        <v>92919.6</v>
      </c>
      <c r="AF37" s="30">
        <v>874562.58</v>
      </c>
      <c r="AG37" s="30">
        <v>5030</v>
      </c>
      <c r="AH37" s="30">
        <v>0.0057514466260379</v>
      </c>
    </row>
    <row r="38" ht="28.5" customHeight="1" spans="1:34">
      <c r="A38" s="43" t="s">
        <v>1496</v>
      </c>
      <c r="B38" s="48">
        <v>714692.8</v>
      </c>
      <c r="C38" s="48">
        <v>140094.41</v>
      </c>
      <c r="D38" s="49">
        <v>447238.27</v>
      </c>
      <c r="E38" s="46">
        <v>447238.27</v>
      </c>
      <c r="F38" s="46">
        <v>447238.27</v>
      </c>
      <c r="G38" s="46">
        <f t="shared" si="0"/>
        <v>0</v>
      </c>
      <c r="H38" s="47" t="s">
        <v>1497</v>
      </c>
      <c r="I38" s="47" t="s">
        <v>1496</v>
      </c>
      <c r="J38" s="46">
        <v>714692.8</v>
      </c>
      <c r="K38" s="46">
        <v>140094.41</v>
      </c>
      <c r="L38" s="46">
        <v>447238.27</v>
      </c>
      <c r="M38" s="28" t="s">
        <v>1497</v>
      </c>
      <c r="N38" s="28" t="s">
        <v>1496</v>
      </c>
      <c r="O38" s="28">
        <v>714692.8</v>
      </c>
      <c r="P38" s="28">
        <v>140094.41</v>
      </c>
      <c r="Q38" s="28">
        <v>447238.27</v>
      </c>
      <c r="R38" s="28">
        <v>3.19240624947134</v>
      </c>
      <c r="U38" s="30" t="s">
        <v>1497</v>
      </c>
      <c r="V38" s="30" t="s">
        <v>1496</v>
      </c>
      <c r="W38" s="30">
        <v>714692.8</v>
      </c>
      <c r="X38" s="30">
        <v>140094.41</v>
      </c>
      <c r="Y38" s="30">
        <v>447238.27</v>
      </c>
      <c r="Z38" s="30">
        <v>3.19240624947134</v>
      </c>
      <c r="AA38" s="30">
        <v>1302025.48</v>
      </c>
      <c r="AC38" s="30" t="s">
        <v>1497</v>
      </c>
      <c r="AD38" s="30" t="s">
        <v>1496</v>
      </c>
      <c r="AE38" s="30">
        <v>714692.8</v>
      </c>
      <c r="AF38" s="30">
        <v>140094.41</v>
      </c>
      <c r="AG38" s="30">
        <v>447238.27</v>
      </c>
      <c r="AH38" s="30">
        <v>3.19240624947134</v>
      </c>
    </row>
    <row r="39" ht="28.5" customHeight="1" spans="1:34">
      <c r="A39" s="43" t="s">
        <v>1498</v>
      </c>
      <c r="B39" s="48">
        <v>72049.43</v>
      </c>
      <c r="C39" s="48">
        <v>72749.67</v>
      </c>
      <c r="D39" s="49">
        <v>31737.87</v>
      </c>
      <c r="E39" s="46">
        <v>31737.87</v>
      </c>
      <c r="F39" s="46">
        <v>32668.87</v>
      </c>
      <c r="G39" s="46">
        <f t="shared" si="0"/>
        <v>0</v>
      </c>
      <c r="H39" s="47" t="s">
        <v>1499</v>
      </c>
      <c r="I39" s="47" t="s">
        <v>1498</v>
      </c>
      <c r="J39" s="46">
        <v>72049.43</v>
      </c>
      <c r="K39" s="46">
        <v>72749.67</v>
      </c>
      <c r="L39" s="46">
        <v>31737.87</v>
      </c>
      <c r="M39" s="28" t="s">
        <v>1499</v>
      </c>
      <c r="N39" s="28" t="s">
        <v>1498</v>
      </c>
      <c r="O39" s="28">
        <v>72049.43</v>
      </c>
      <c r="P39" s="28">
        <v>72749.67</v>
      </c>
      <c r="Q39" s="28">
        <v>31737.87</v>
      </c>
      <c r="R39" s="28">
        <v>0.43626136036081</v>
      </c>
      <c r="U39" s="30" t="s">
        <v>1499</v>
      </c>
      <c r="V39" s="30" t="s">
        <v>1498</v>
      </c>
      <c r="W39" s="30">
        <v>72049.43</v>
      </c>
      <c r="X39" s="30">
        <v>72749.67</v>
      </c>
      <c r="Y39" s="30">
        <v>32668.87</v>
      </c>
      <c r="Z39" s="30">
        <v>0.449058669269565</v>
      </c>
      <c r="AA39" s="30">
        <v>177467.97</v>
      </c>
      <c r="AC39" s="30" t="s">
        <v>1499</v>
      </c>
      <c r="AD39" s="30" t="s">
        <v>1498</v>
      </c>
      <c r="AE39" s="30">
        <v>72049.43</v>
      </c>
      <c r="AF39" s="30">
        <v>72749.67</v>
      </c>
      <c r="AG39" s="30">
        <v>32668.87</v>
      </c>
      <c r="AH39" s="30">
        <v>0.449058669269565</v>
      </c>
    </row>
    <row r="40" ht="28.5" customHeight="1" spans="1:34">
      <c r="A40" s="43" t="s">
        <v>1500</v>
      </c>
      <c r="B40" s="48">
        <v>62647.96</v>
      </c>
      <c r="C40" s="48">
        <v>50347.5</v>
      </c>
      <c r="D40" s="49">
        <v>21075</v>
      </c>
      <c r="E40" s="46">
        <v>21075</v>
      </c>
      <c r="F40" s="46">
        <v>21075</v>
      </c>
      <c r="G40" s="46">
        <f t="shared" si="0"/>
        <v>0</v>
      </c>
      <c r="H40" s="47" t="s">
        <v>1501</v>
      </c>
      <c r="I40" s="47" t="s">
        <v>1500</v>
      </c>
      <c r="J40" s="46">
        <v>62647.96</v>
      </c>
      <c r="K40" s="46">
        <v>50347.5</v>
      </c>
      <c r="L40" s="46">
        <v>21075</v>
      </c>
      <c r="M40" s="28" t="s">
        <v>1501</v>
      </c>
      <c r="N40" s="28" t="s">
        <v>1500</v>
      </c>
      <c r="O40" s="28">
        <v>62647.96</v>
      </c>
      <c r="P40" s="28">
        <v>50347.5</v>
      </c>
      <c r="Q40" s="28">
        <v>21075</v>
      </c>
      <c r="R40" s="28">
        <v>0.418590793981826</v>
      </c>
      <c r="U40" s="30" t="s">
        <v>1501</v>
      </c>
      <c r="V40" s="30" t="s">
        <v>1500</v>
      </c>
      <c r="W40" s="30">
        <v>62647.96</v>
      </c>
      <c r="X40" s="30">
        <v>50347.5</v>
      </c>
      <c r="Y40" s="30">
        <v>21075</v>
      </c>
      <c r="Z40" s="30">
        <v>0.418590793981826</v>
      </c>
      <c r="AA40" s="30">
        <v>134070.46</v>
      </c>
      <c r="AC40" s="30" t="s">
        <v>1501</v>
      </c>
      <c r="AD40" s="30" t="s">
        <v>1500</v>
      </c>
      <c r="AE40" s="30">
        <v>62647.96</v>
      </c>
      <c r="AF40" s="30">
        <v>50347.5</v>
      </c>
      <c r="AG40" s="30">
        <v>21075</v>
      </c>
      <c r="AH40" s="30">
        <v>0.418590793981826</v>
      </c>
    </row>
    <row r="41" ht="28.5" customHeight="1" spans="1:34">
      <c r="A41" s="43" t="s">
        <v>1502</v>
      </c>
      <c r="B41" s="48">
        <v>23541.77</v>
      </c>
      <c r="C41" s="48">
        <v>104505.66</v>
      </c>
      <c r="D41" s="49">
        <v>142951.71</v>
      </c>
      <c r="E41" s="46">
        <v>142951.71</v>
      </c>
      <c r="F41" s="46">
        <v>142951.71</v>
      </c>
      <c r="G41" s="46">
        <f t="shared" si="0"/>
        <v>0</v>
      </c>
      <c r="H41" s="47" t="s">
        <v>1503</v>
      </c>
      <c r="I41" s="47" t="s">
        <v>1502</v>
      </c>
      <c r="J41" s="46">
        <v>23541.77</v>
      </c>
      <c r="K41" s="46">
        <v>104505.66</v>
      </c>
      <c r="L41" s="46">
        <v>142951.71</v>
      </c>
      <c r="M41" s="28" t="s">
        <v>1503</v>
      </c>
      <c r="N41" s="28" t="s">
        <v>1502</v>
      </c>
      <c r="O41" s="28">
        <v>23541.77</v>
      </c>
      <c r="P41" s="28">
        <v>104505.66</v>
      </c>
      <c r="Q41" s="28">
        <v>142951.71</v>
      </c>
      <c r="R41" s="28">
        <v>1.36788485905931</v>
      </c>
      <c r="U41" s="30" t="s">
        <v>1503</v>
      </c>
      <c r="V41" s="30" t="s">
        <v>1502</v>
      </c>
      <c r="W41" s="30">
        <v>23541.77</v>
      </c>
      <c r="X41" s="30">
        <v>104505.66</v>
      </c>
      <c r="Y41" s="30">
        <v>142951.71</v>
      </c>
      <c r="Z41" s="30">
        <v>1.36788485905931</v>
      </c>
      <c r="AA41" s="30">
        <v>270999.14</v>
      </c>
      <c r="AC41" s="30" t="s">
        <v>1503</v>
      </c>
      <c r="AD41" s="30" t="s">
        <v>1502</v>
      </c>
      <c r="AE41" s="30">
        <v>23541.77</v>
      </c>
      <c r="AF41" s="30">
        <v>104505.66</v>
      </c>
      <c r="AG41" s="30">
        <v>142951.71</v>
      </c>
      <c r="AH41" s="30">
        <v>1.36788485905931</v>
      </c>
    </row>
    <row r="42" ht="28.5" customHeight="1" spans="1:34">
      <c r="A42" s="43" t="s">
        <v>1504</v>
      </c>
      <c r="B42" s="48">
        <v>8080.31</v>
      </c>
      <c r="C42" s="48">
        <v>8671.14</v>
      </c>
      <c r="D42" s="49">
        <v>10731.71</v>
      </c>
      <c r="E42" s="46">
        <v>10731.71</v>
      </c>
      <c r="F42" s="46">
        <v>10731.71</v>
      </c>
      <c r="G42" s="46">
        <f t="shared" si="0"/>
        <v>0</v>
      </c>
      <c r="H42" s="47" t="s">
        <v>1505</v>
      </c>
      <c r="I42" s="47" t="s">
        <v>1504</v>
      </c>
      <c r="J42" s="46">
        <v>8080.31</v>
      </c>
      <c r="K42" s="46">
        <v>8671.14</v>
      </c>
      <c r="L42" s="46">
        <v>10731.71</v>
      </c>
      <c r="M42" s="28" t="s">
        <v>1505</v>
      </c>
      <c r="N42" s="28" t="s">
        <v>1504</v>
      </c>
      <c r="O42" s="28">
        <v>8080.31</v>
      </c>
      <c r="P42" s="28">
        <v>8671.14</v>
      </c>
      <c r="Q42" s="28">
        <v>10731.71</v>
      </c>
      <c r="R42" s="28">
        <v>1.23763542048681</v>
      </c>
      <c r="U42" s="30" t="s">
        <v>1505</v>
      </c>
      <c r="V42" s="30" t="s">
        <v>1504</v>
      </c>
      <c r="W42" s="30">
        <v>8080.31</v>
      </c>
      <c r="X42" s="30">
        <v>8671.14</v>
      </c>
      <c r="Y42" s="30">
        <v>10731.71</v>
      </c>
      <c r="Z42" s="30">
        <v>1.23763542048681</v>
      </c>
      <c r="AA42" s="30">
        <v>27483.16</v>
      </c>
      <c r="AC42" s="30" t="s">
        <v>1505</v>
      </c>
      <c r="AD42" s="30" t="s">
        <v>1504</v>
      </c>
      <c r="AE42" s="30">
        <v>8080.31</v>
      </c>
      <c r="AF42" s="30">
        <v>8671.14</v>
      </c>
      <c r="AG42" s="30">
        <v>10731.71</v>
      </c>
      <c r="AH42" s="30">
        <v>1.23763542048681</v>
      </c>
    </row>
    <row r="43" ht="28.5" customHeight="1" spans="1:34">
      <c r="A43" s="43" t="s">
        <v>1506</v>
      </c>
      <c r="B43" s="48">
        <v>2095</v>
      </c>
      <c r="C43" s="48">
        <v>1859</v>
      </c>
      <c r="D43" s="49">
        <v>1809</v>
      </c>
      <c r="E43" s="46">
        <v>1809</v>
      </c>
      <c r="F43" s="46">
        <v>1809</v>
      </c>
      <c r="G43" s="46">
        <f t="shared" si="0"/>
        <v>0</v>
      </c>
      <c r="H43" s="47" t="s">
        <v>1507</v>
      </c>
      <c r="I43" s="47" t="s">
        <v>1506</v>
      </c>
      <c r="J43" s="46">
        <v>2095</v>
      </c>
      <c r="K43" s="46">
        <v>1859</v>
      </c>
      <c r="L43" s="46">
        <v>1809</v>
      </c>
      <c r="M43" s="28" t="s">
        <v>1507</v>
      </c>
      <c r="N43" s="28" t="s">
        <v>1506</v>
      </c>
      <c r="O43" s="28">
        <v>2095</v>
      </c>
      <c r="P43" s="28">
        <v>1859</v>
      </c>
      <c r="Q43" s="28">
        <v>1809</v>
      </c>
      <c r="R43" s="28">
        <v>0.973103819257665</v>
      </c>
      <c r="U43" s="30" t="s">
        <v>1507</v>
      </c>
      <c r="V43" s="30" t="s">
        <v>1506</v>
      </c>
      <c r="W43" s="30">
        <v>2095</v>
      </c>
      <c r="X43" s="30">
        <v>1859</v>
      </c>
      <c r="Y43" s="30">
        <v>1809</v>
      </c>
      <c r="Z43" s="30">
        <v>0.973103819257665</v>
      </c>
      <c r="AA43" s="30">
        <v>5763</v>
      </c>
      <c r="AC43" s="30" t="s">
        <v>1507</v>
      </c>
      <c r="AD43" s="30" t="s">
        <v>1506</v>
      </c>
      <c r="AE43" s="30">
        <v>2095</v>
      </c>
      <c r="AF43" s="30">
        <v>1859</v>
      </c>
      <c r="AG43" s="30">
        <v>1809</v>
      </c>
      <c r="AH43" s="30">
        <v>0.973103819257665</v>
      </c>
    </row>
    <row r="44" ht="28.5" customHeight="1" spans="1:34">
      <c r="A44" s="43" t="s">
        <v>1508</v>
      </c>
      <c r="B44" s="48">
        <v>13366.46</v>
      </c>
      <c r="C44" s="48">
        <v>93975.52</v>
      </c>
      <c r="D44" s="49">
        <v>130411</v>
      </c>
      <c r="E44" s="46">
        <v>130411</v>
      </c>
      <c r="F44" s="46">
        <v>130411</v>
      </c>
      <c r="G44" s="46">
        <f t="shared" si="0"/>
        <v>0</v>
      </c>
      <c r="H44" s="47" t="s">
        <v>1509</v>
      </c>
      <c r="I44" s="47" t="s">
        <v>1508</v>
      </c>
      <c r="J44" s="46">
        <v>13366.46</v>
      </c>
      <c r="K44" s="46">
        <v>93975.52</v>
      </c>
      <c r="L44" s="46">
        <v>130411</v>
      </c>
      <c r="M44" s="28" t="s">
        <v>1509</v>
      </c>
      <c r="N44" s="28" t="s">
        <v>1508</v>
      </c>
      <c r="O44" s="28">
        <v>13366.46</v>
      </c>
      <c r="P44" s="28">
        <v>93975.52</v>
      </c>
      <c r="Q44" s="28">
        <v>130411</v>
      </c>
      <c r="R44" s="28">
        <v>1.38771245958522</v>
      </c>
      <c r="U44" s="30" t="s">
        <v>1509</v>
      </c>
      <c r="V44" s="30" t="s">
        <v>1508</v>
      </c>
      <c r="W44" s="30">
        <v>13366.46</v>
      </c>
      <c r="X44" s="30">
        <v>93975.52</v>
      </c>
      <c r="Y44" s="30">
        <v>130411</v>
      </c>
      <c r="Z44" s="30">
        <v>1.38771245958522</v>
      </c>
      <c r="AA44" s="30">
        <v>237752.98</v>
      </c>
      <c r="AC44" s="30" t="s">
        <v>1509</v>
      </c>
      <c r="AD44" s="30" t="s">
        <v>1508</v>
      </c>
      <c r="AE44" s="30">
        <v>13366.46</v>
      </c>
      <c r="AF44" s="30">
        <v>93975.52</v>
      </c>
      <c r="AG44" s="30">
        <v>130411</v>
      </c>
      <c r="AH44" s="30">
        <v>1.38771245958522</v>
      </c>
    </row>
    <row r="45" ht="28.5" customHeight="1" spans="1:34">
      <c r="A45" s="43" t="s">
        <v>1510</v>
      </c>
      <c r="B45" s="48">
        <v>20843.14</v>
      </c>
      <c r="C45" s="48">
        <v>16736.3</v>
      </c>
      <c r="D45" s="49">
        <v>18055.01</v>
      </c>
      <c r="E45" s="46">
        <v>18055.01</v>
      </c>
      <c r="F45" s="46">
        <v>17115.01</v>
      </c>
      <c r="G45" s="46">
        <f t="shared" si="0"/>
        <v>0</v>
      </c>
      <c r="H45" s="47" t="s">
        <v>1511</v>
      </c>
      <c r="I45" s="47" t="s">
        <v>1510</v>
      </c>
      <c r="J45" s="46">
        <v>20843.14</v>
      </c>
      <c r="K45" s="46">
        <v>16736.3</v>
      </c>
      <c r="L45" s="46">
        <v>18055.01</v>
      </c>
      <c r="M45" s="28" t="s">
        <v>1511</v>
      </c>
      <c r="N45" s="28" t="s">
        <v>1510</v>
      </c>
      <c r="O45" s="28">
        <v>20843.14</v>
      </c>
      <c r="P45" s="28">
        <v>16736.3</v>
      </c>
      <c r="Q45" s="28">
        <v>18055.01</v>
      </c>
      <c r="R45" s="28">
        <v>1.07879340116991</v>
      </c>
      <c r="U45" s="30" t="s">
        <v>1511</v>
      </c>
      <c r="V45" s="30" t="s">
        <v>1510</v>
      </c>
      <c r="W45" s="30">
        <v>20843.14</v>
      </c>
      <c r="X45" s="30">
        <v>16736.3</v>
      </c>
      <c r="Y45" s="30">
        <v>17115.01</v>
      </c>
      <c r="Z45" s="30">
        <v>1.02262805996546</v>
      </c>
      <c r="AA45" s="30">
        <v>54694.45</v>
      </c>
      <c r="AC45" s="30" t="s">
        <v>1511</v>
      </c>
      <c r="AD45" s="30" t="s">
        <v>1510</v>
      </c>
      <c r="AE45" s="30">
        <v>20843.14</v>
      </c>
      <c r="AF45" s="30">
        <v>16736.3</v>
      </c>
      <c r="AG45" s="30">
        <v>17115.01</v>
      </c>
      <c r="AH45" s="30">
        <v>1.02262805996546</v>
      </c>
    </row>
    <row r="46" ht="28.5" customHeight="1" spans="1:34">
      <c r="A46" s="43" t="s">
        <v>1512</v>
      </c>
      <c r="B46" s="48">
        <v>2207</v>
      </c>
      <c r="C46" s="48">
        <v>2196.05</v>
      </c>
      <c r="D46" s="49">
        <v>2258.1</v>
      </c>
      <c r="E46" s="46">
        <v>2258.1</v>
      </c>
      <c r="F46" s="46">
        <v>2258.1</v>
      </c>
      <c r="G46" s="46">
        <f t="shared" si="0"/>
        <v>0</v>
      </c>
      <c r="H46" s="47" t="s">
        <v>1513</v>
      </c>
      <c r="I46" s="47" t="s">
        <v>1512</v>
      </c>
      <c r="J46" s="46">
        <v>2207</v>
      </c>
      <c r="K46" s="46">
        <v>2196.05</v>
      </c>
      <c r="L46" s="46">
        <v>2258.1</v>
      </c>
      <c r="M46" s="28" t="s">
        <v>1513</v>
      </c>
      <c r="N46" s="28" t="s">
        <v>1512</v>
      </c>
      <c r="O46" s="28">
        <v>2207</v>
      </c>
      <c r="P46" s="28">
        <v>2196.05</v>
      </c>
      <c r="Q46" s="28">
        <v>2258.1</v>
      </c>
      <c r="R46" s="28">
        <v>1.02825527651921</v>
      </c>
      <c r="U46" s="30" t="s">
        <v>1513</v>
      </c>
      <c r="V46" s="30" t="s">
        <v>1512</v>
      </c>
      <c r="W46" s="30">
        <v>2207</v>
      </c>
      <c r="X46" s="30">
        <v>2196.05</v>
      </c>
      <c r="Y46" s="30">
        <v>2258.1</v>
      </c>
      <c r="Z46" s="30">
        <v>1.02825527651921</v>
      </c>
      <c r="AA46" s="30">
        <v>6661.15</v>
      </c>
      <c r="AC46" s="30" t="s">
        <v>1513</v>
      </c>
      <c r="AD46" s="30" t="s">
        <v>1512</v>
      </c>
      <c r="AE46" s="30">
        <v>2207</v>
      </c>
      <c r="AF46" s="30">
        <v>2196.05</v>
      </c>
      <c r="AG46" s="30">
        <v>2258.1</v>
      </c>
      <c r="AH46" s="30">
        <v>1.02825527651921</v>
      </c>
    </row>
    <row r="47" ht="28.5" customHeight="1" spans="1:34">
      <c r="A47" s="43" t="s">
        <v>1514</v>
      </c>
      <c r="B47" s="48">
        <v>5448.48</v>
      </c>
      <c r="C47" s="48">
        <v>8364.92</v>
      </c>
      <c r="D47" s="49">
        <v>300</v>
      </c>
      <c r="E47" s="46">
        <v>300</v>
      </c>
      <c r="F47" s="46">
        <v>300</v>
      </c>
      <c r="G47" s="46">
        <f t="shared" si="0"/>
        <v>0</v>
      </c>
      <c r="H47" s="47" t="s">
        <v>1515</v>
      </c>
      <c r="I47" s="47" t="s">
        <v>1514</v>
      </c>
      <c r="J47" s="46">
        <v>5448.48</v>
      </c>
      <c r="K47" s="46">
        <v>8364.92</v>
      </c>
      <c r="L47" s="46">
        <v>300</v>
      </c>
      <c r="M47" s="28" t="s">
        <v>1515</v>
      </c>
      <c r="N47" s="28" t="s">
        <v>1514</v>
      </c>
      <c r="O47" s="28">
        <v>5448.48</v>
      </c>
      <c r="P47" s="28">
        <v>8364.92</v>
      </c>
      <c r="Q47" s="28">
        <v>300</v>
      </c>
      <c r="R47" s="28">
        <v>0.0358640608637022</v>
      </c>
      <c r="U47" s="30" t="s">
        <v>1515</v>
      </c>
      <c r="V47" s="30" t="s">
        <v>1514</v>
      </c>
      <c r="W47" s="30">
        <v>5448.48</v>
      </c>
      <c r="X47" s="30">
        <v>8364.92</v>
      </c>
      <c r="Y47" s="30">
        <v>300</v>
      </c>
      <c r="Z47" s="30">
        <v>0.0358640608637022</v>
      </c>
      <c r="AA47" s="30">
        <v>14113.4</v>
      </c>
      <c r="AC47" s="30" t="s">
        <v>1515</v>
      </c>
      <c r="AD47" s="30" t="s">
        <v>1514</v>
      </c>
      <c r="AE47" s="30">
        <v>5448.48</v>
      </c>
      <c r="AF47" s="30">
        <v>8364.92</v>
      </c>
      <c r="AG47" s="30">
        <v>300</v>
      </c>
      <c r="AH47" s="30">
        <v>0.0358640608637022</v>
      </c>
    </row>
    <row r="48" ht="28.5" customHeight="1" spans="1:34">
      <c r="A48" s="43" t="s">
        <v>1516</v>
      </c>
      <c r="B48" s="48">
        <v>3233.13</v>
      </c>
      <c r="C48" s="48">
        <v>2796.58</v>
      </c>
      <c r="D48" s="49">
        <v>3481.4</v>
      </c>
      <c r="E48" s="46">
        <v>3471.4</v>
      </c>
      <c r="F48" s="46">
        <v>2531.4</v>
      </c>
      <c r="G48" s="46">
        <f t="shared" si="0"/>
        <v>10</v>
      </c>
      <c r="H48" s="47" t="s">
        <v>1517</v>
      </c>
      <c r="I48" s="47" t="s">
        <v>1516</v>
      </c>
      <c r="J48" s="46">
        <v>3233.13</v>
      </c>
      <c r="K48" s="46">
        <v>2796.58</v>
      </c>
      <c r="L48" s="46">
        <v>3481.4</v>
      </c>
      <c r="M48" s="28" t="s">
        <v>1517</v>
      </c>
      <c r="N48" s="28" t="s">
        <v>1516</v>
      </c>
      <c r="O48" s="28">
        <v>3233.13</v>
      </c>
      <c r="P48" s="28">
        <v>2796.58</v>
      </c>
      <c r="Q48" s="28">
        <v>3471.4</v>
      </c>
      <c r="R48" s="28">
        <v>1.24130187586266</v>
      </c>
      <c r="U48" s="30" t="s">
        <v>1517</v>
      </c>
      <c r="V48" s="30" t="s">
        <v>1516</v>
      </c>
      <c r="W48" s="30">
        <v>3233.13</v>
      </c>
      <c r="X48" s="30">
        <v>2796.58</v>
      </c>
      <c r="Y48" s="30">
        <v>2531.4</v>
      </c>
      <c r="Z48" s="30">
        <v>0.905177037667437</v>
      </c>
      <c r="AA48" s="30">
        <v>8561.11</v>
      </c>
      <c r="AC48" s="30" t="s">
        <v>1517</v>
      </c>
      <c r="AD48" s="30" t="s">
        <v>1516</v>
      </c>
      <c r="AE48" s="30">
        <v>3233.13</v>
      </c>
      <c r="AF48" s="30">
        <v>2796.58</v>
      </c>
      <c r="AG48" s="30">
        <v>2531.4</v>
      </c>
      <c r="AH48" s="30">
        <v>0.905177037667437</v>
      </c>
    </row>
    <row r="49" ht="28.5" customHeight="1" spans="1:34">
      <c r="A49" s="43" t="s">
        <v>1518</v>
      </c>
      <c r="B49" s="48">
        <v>408.68</v>
      </c>
      <c r="C49" s="48">
        <v>218</v>
      </c>
      <c r="D49" s="49">
        <v>0</v>
      </c>
      <c r="E49" s="46">
        <v>0</v>
      </c>
      <c r="F49" s="46">
        <v>218</v>
      </c>
      <c r="G49" s="46">
        <f t="shared" si="0"/>
        <v>0</v>
      </c>
      <c r="H49" s="47"/>
      <c r="I49" s="47"/>
      <c r="J49" s="46"/>
      <c r="K49" s="46"/>
      <c r="L49" s="46"/>
      <c r="M49" s="28" t="s">
        <v>1519</v>
      </c>
      <c r="N49" s="28" t="s">
        <v>1520</v>
      </c>
      <c r="O49" s="28">
        <v>44101</v>
      </c>
      <c r="P49" s="28">
        <v>42213.75</v>
      </c>
      <c r="Q49" s="28">
        <v>393160.08</v>
      </c>
      <c r="R49" s="28">
        <v>9.31355494359065</v>
      </c>
      <c r="U49" s="30" t="s">
        <v>1521</v>
      </c>
      <c r="V49" s="30" t="s">
        <v>1518</v>
      </c>
      <c r="W49" s="30">
        <v>408.68</v>
      </c>
      <c r="X49" s="30">
        <v>218</v>
      </c>
      <c r="Y49" s="30">
        <v>218</v>
      </c>
      <c r="Z49" s="30">
        <v>1</v>
      </c>
      <c r="AA49" s="30">
        <v>844.68</v>
      </c>
      <c r="AC49" s="30" t="s">
        <v>1521</v>
      </c>
      <c r="AD49" s="30" t="s">
        <v>1518</v>
      </c>
      <c r="AE49" s="30">
        <v>408.68</v>
      </c>
      <c r="AF49" s="30">
        <v>218</v>
      </c>
      <c r="AG49" s="30">
        <v>218</v>
      </c>
      <c r="AH49" s="30">
        <v>1</v>
      </c>
    </row>
    <row r="50" ht="28.5" customHeight="1" spans="1:34">
      <c r="A50" s="51" t="s">
        <v>1522</v>
      </c>
      <c r="B50" s="53">
        <v>408.68</v>
      </c>
      <c r="C50" s="53">
        <v>218</v>
      </c>
      <c r="D50" s="54">
        <v>0</v>
      </c>
      <c r="E50" s="46">
        <v>0</v>
      </c>
      <c r="F50" s="46">
        <v>218</v>
      </c>
      <c r="G50" s="46">
        <f t="shared" si="0"/>
        <v>0</v>
      </c>
      <c r="H50" s="47"/>
      <c r="I50" s="47"/>
      <c r="J50" s="46"/>
      <c r="K50" s="46"/>
      <c r="L50" s="46"/>
      <c r="M50" s="28" t="s">
        <v>1523</v>
      </c>
      <c r="U50" s="30" t="s">
        <v>1524</v>
      </c>
      <c r="V50" s="30" t="s">
        <v>1525</v>
      </c>
      <c r="W50" s="30">
        <v>408.68</v>
      </c>
      <c r="X50" s="30">
        <v>218</v>
      </c>
      <c r="Y50" s="30">
        <v>218</v>
      </c>
      <c r="Z50" s="30">
        <v>1</v>
      </c>
      <c r="AA50" s="30">
        <v>844.68</v>
      </c>
      <c r="AC50" s="30" t="s">
        <v>1524</v>
      </c>
      <c r="AD50" s="30" t="s">
        <v>1525</v>
      </c>
      <c r="AE50" s="30">
        <v>408.68</v>
      </c>
      <c r="AF50" s="30">
        <v>218</v>
      </c>
      <c r="AG50" s="30">
        <v>218</v>
      </c>
      <c r="AH50" s="30">
        <v>1</v>
      </c>
    </row>
    <row r="51" ht="28.5" customHeight="1" spans="1:34">
      <c r="A51" s="43" t="s">
        <v>1520</v>
      </c>
      <c r="B51" s="44">
        <v>44101</v>
      </c>
      <c r="C51" s="44">
        <v>42213.75</v>
      </c>
      <c r="D51" s="45">
        <v>393160.08</v>
      </c>
      <c r="E51" s="46">
        <v>393160.08</v>
      </c>
      <c r="F51" s="46">
        <v>370094.08</v>
      </c>
      <c r="G51" s="46">
        <f t="shared" si="0"/>
        <v>0</v>
      </c>
      <c r="H51" s="47" t="s">
        <v>1519</v>
      </c>
      <c r="I51" s="47" t="s">
        <v>1520</v>
      </c>
      <c r="J51" s="46">
        <v>44101</v>
      </c>
      <c r="K51" s="46">
        <v>42213.75</v>
      </c>
      <c r="L51" s="46">
        <v>393160.08</v>
      </c>
      <c r="M51" s="28" t="s">
        <v>1526</v>
      </c>
      <c r="U51" s="30" t="s">
        <v>1519</v>
      </c>
      <c r="V51" s="30" t="s">
        <v>1520</v>
      </c>
      <c r="W51" s="30">
        <v>44101</v>
      </c>
      <c r="X51" s="30">
        <v>42213.75</v>
      </c>
      <c r="Y51" s="30">
        <v>393094.08</v>
      </c>
      <c r="Z51" s="30">
        <v>9.31199147197299</v>
      </c>
      <c r="AA51" s="30">
        <v>479408.83</v>
      </c>
      <c r="AC51" s="30" t="s">
        <v>1519</v>
      </c>
      <c r="AD51" s="30" t="s">
        <v>1520</v>
      </c>
      <c r="AE51" s="30">
        <v>44101</v>
      </c>
      <c r="AF51" s="30">
        <v>42213.75</v>
      </c>
      <c r="AG51" s="30">
        <v>370094.08</v>
      </c>
      <c r="AH51" s="30">
        <v>8.76714530218235</v>
      </c>
    </row>
    <row r="52" ht="28.5" customHeight="1" spans="1:34">
      <c r="A52" s="43" t="s">
        <v>1527</v>
      </c>
      <c r="B52" s="48">
        <v>309562.49</v>
      </c>
      <c r="C52" s="48">
        <v>406789.34</v>
      </c>
      <c r="D52" s="49">
        <f>'表20（原18）'!C14</f>
        <v>0</v>
      </c>
      <c r="E52" s="46">
        <v>526091.78296</v>
      </c>
      <c r="F52" s="46">
        <v>526091.78296</v>
      </c>
      <c r="G52" s="46">
        <f t="shared" si="0"/>
        <v>-526091.78296</v>
      </c>
      <c r="H52" s="47" t="s">
        <v>1523</v>
      </c>
      <c r="I52" s="47" t="s">
        <v>1527</v>
      </c>
      <c r="J52" s="46">
        <v>309562.49</v>
      </c>
      <c r="K52" s="46">
        <v>406789.34</v>
      </c>
      <c r="L52" s="46">
        <v>526091.78296</v>
      </c>
      <c r="M52" s="28" t="s">
        <v>1528</v>
      </c>
      <c r="N52" s="28" t="s">
        <v>1527</v>
      </c>
      <c r="O52" s="28">
        <v>309562.49</v>
      </c>
      <c r="P52" s="28">
        <v>406789.34</v>
      </c>
      <c r="Q52" s="28">
        <v>526091.78296</v>
      </c>
      <c r="R52" s="28">
        <v>1.29327819396644</v>
      </c>
      <c r="U52" s="30" t="s">
        <v>1523</v>
      </c>
      <c r="V52" s="30" t="s">
        <v>1527</v>
      </c>
      <c r="W52" s="30">
        <v>309562.49</v>
      </c>
      <c r="X52" s="30">
        <v>406789.34</v>
      </c>
      <c r="Y52" s="30">
        <v>526091.78296</v>
      </c>
      <c r="Z52" s="30">
        <v>1.29327819396644</v>
      </c>
      <c r="AA52" s="30">
        <v>1242443.61296</v>
      </c>
      <c r="AC52" s="30" t="s">
        <v>1523</v>
      </c>
      <c r="AD52" s="30" t="s">
        <v>1527</v>
      </c>
      <c r="AE52" s="30">
        <v>309562.49</v>
      </c>
      <c r="AF52" s="30">
        <v>406789.34</v>
      </c>
      <c r="AG52" s="30">
        <v>557116.22296</v>
      </c>
      <c r="AH52" s="30">
        <v>1.36954479426624</v>
      </c>
    </row>
    <row r="53" ht="28.5" customHeight="1" spans="1:34">
      <c r="A53" s="43" t="s">
        <v>1529</v>
      </c>
      <c r="B53" s="48"/>
      <c r="C53" s="48">
        <v>220485.72</v>
      </c>
      <c r="D53" s="49">
        <v>195514.28</v>
      </c>
      <c r="E53" s="46">
        <v>195514.28</v>
      </c>
      <c r="F53" s="46">
        <v>204697.72</v>
      </c>
      <c r="G53" s="46">
        <f t="shared" si="0"/>
        <v>0</v>
      </c>
      <c r="H53" s="47" t="s">
        <v>1526</v>
      </c>
      <c r="I53" s="47" t="s">
        <v>1529</v>
      </c>
      <c r="J53" s="46"/>
      <c r="K53" s="46">
        <v>220485.72</v>
      </c>
      <c r="L53" s="46">
        <v>195514.28</v>
      </c>
      <c r="M53" s="28" t="s">
        <v>1530</v>
      </c>
      <c r="N53" s="28" t="s">
        <v>1529</v>
      </c>
      <c r="P53" s="28">
        <v>220485.72</v>
      </c>
      <c r="Q53" s="28">
        <v>195514.28</v>
      </c>
      <c r="R53" s="28">
        <v>0.886743504295879</v>
      </c>
      <c r="U53" s="30" t="s">
        <v>1526</v>
      </c>
      <c r="V53" s="30" t="s">
        <v>1529</v>
      </c>
      <c r="W53" s="30"/>
      <c r="X53" s="30">
        <v>220485.72</v>
      </c>
      <c r="Y53" s="30">
        <v>196673.28</v>
      </c>
      <c r="Z53" s="30">
        <v>0.892000080549434</v>
      </c>
      <c r="AA53" s="30">
        <v>417159</v>
      </c>
      <c r="AC53" s="30" t="s">
        <v>1526</v>
      </c>
      <c r="AD53" s="30" t="s">
        <v>1529</v>
      </c>
      <c r="AF53" s="30">
        <v>220485.72</v>
      </c>
      <c r="AG53" s="30">
        <v>204697.72</v>
      </c>
      <c r="AH53" s="30">
        <v>0.928394455659079</v>
      </c>
    </row>
    <row r="54" ht="28.5" customHeight="1" spans="1:34">
      <c r="A54" s="43" t="s">
        <v>1531</v>
      </c>
      <c r="B54" s="48"/>
      <c r="C54" s="48">
        <v>8356.55</v>
      </c>
      <c r="D54" s="49">
        <v>14377.5</v>
      </c>
      <c r="E54" s="46">
        <v>5638.16</v>
      </c>
      <c r="F54" s="46">
        <v>5638.16</v>
      </c>
      <c r="G54" s="46">
        <f t="shared" si="0"/>
        <v>8739.34</v>
      </c>
      <c r="H54" s="47" t="s">
        <v>1528</v>
      </c>
      <c r="I54" s="47" t="s">
        <v>1531</v>
      </c>
      <c r="J54" s="46"/>
      <c r="K54" s="46">
        <v>8356.55</v>
      </c>
      <c r="L54" s="46">
        <v>14377.5</v>
      </c>
      <c r="M54" s="28" t="s">
        <v>1532</v>
      </c>
      <c r="N54" s="28" t="s">
        <v>1531</v>
      </c>
      <c r="P54" s="28">
        <v>8356.55</v>
      </c>
      <c r="Q54" s="28">
        <v>5638.16</v>
      </c>
      <c r="R54" s="28">
        <v>0.674699487228581</v>
      </c>
      <c r="U54" s="30" t="s">
        <v>1528</v>
      </c>
      <c r="V54" s="30" t="s">
        <v>1531</v>
      </c>
      <c r="W54" s="30"/>
      <c r="X54" s="30">
        <v>8356.55</v>
      </c>
      <c r="Y54" s="30">
        <v>5638.16</v>
      </c>
      <c r="Z54" s="30">
        <v>0.674699487228581</v>
      </c>
      <c r="AA54" s="30">
        <v>13994.71</v>
      </c>
      <c r="AC54" s="30" t="s">
        <v>1528</v>
      </c>
      <c r="AD54" s="30" t="s">
        <v>1531</v>
      </c>
      <c r="AF54" s="30">
        <v>8356.55</v>
      </c>
      <c r="AG54" s="30">
        <v>5638.16</v>
      </c>
      <c r="AH54" s="30">
        <v>0.674699487228581</v>
      </c>
    </row>
    <row r="55" ht="28.5" customHeight="1" spans="1:34">
      <c r="A55" s="43" t="s">
        <v>1533</v>
      </c>
      <c r="B55" s="48"/>
      <c r="C55" s="48">
        <v>3060.09</v>
      </c>
      <c r="D55" s="49">
        <v>2675.4</v>
      </c>
      <c r="E55" s="46">
        <v>365</v>
      </c>
      <c r="F55" s="46">
        <v>365</v>
      </c>
      <c r="G55" s="46">
        <f t="shared" si="0"/>
        <v>2310.4</v>
      </c>
      <c r="H55" s="47" t="s">
        <v>1530</v>
      </c>
      <c r="I55" s="47" t="s">
        <v>1533</v>
      </c>
      <c r="J55" s="46"/>
      <c r="K55" s="46">
        <v>3060.09</v>
      </c>
      <c r="L55" s="46">
        <v>2675.4</v>
      </c>
      <c r="M55" s="28" t="s">
        <v>1534</v>
      </c>
      <c r="N55" s="28" t="s">
        <v>1533</v>
      </c>
      <c r="P55" s="28">
        <v>3060.09</v>
      </c>
      <c r="Q55" s="28">
        <v>365</v>
      </c>
      <c r="R55" s="28">
        <v>0.119277537588764</v>
      </c>
      <c r="U55" s="30" t="s">
        <v>1530</v>
      </c>
      <c r="V55" s="30" t="s">
        <v>1533</v>
      </c>
      <c r="W55" s="30"/>
      <c r="X55" s="30">
        <v>3060.09</v>
      </c>
      <c r="Y55" s="30">
        <v>365</v>
      </c>
      <c r="Z55" s="30">
        <v>0.119277537588764</v>
      </c>
      <c r="AA55" s="30">
        <v>3425.09</v>
      </c>
      <c r="AC55" s="30" t="s">
        <v>1530</v>
      </c>
      <c r="AD55" s="30" t="s">
        <v>1533</v>
      </c>
      <c r="AF55" s="30">
        <v>3060.09</v>
      </c>
      <c r="AG55" s="30">
        <v>365</v>
      </c>
      <c r="AH55" s="30">
        <v>0.119277537588764</v>
      </c>
    </row>
    <row r="56" ht="28.5" customHeight="1" spans="1:34">
      <c r="A56" s="43" t="s">
        <v>1535</v>
      </c>
      <c r="B56" s="48"/>
      <c r="C56" s="48">
        <v>1335.63</v>
      </c>
      <c r="D56" s="49">
        <v>1665.88</v>
      </c>
      <c r="E56" s="46"/>
      <c r="F56" s="46"/>
      <c r="G56" s="46"/>
      <c r="H56" s="47" t="s">
        <v>1536</v>
      </c>
      <c r="I56" s="47" t="s">
        <v>1535</v>
      </c>
      <c r="J56" s="46"/>
      <c r="K56" s="46">
        <v>1335.63</v>
      </c>
      <c r="L56" s="46">
        <v>1665.88</v>
      </c>
      <c r="M56" s="28" t="s">
        <v>1537</v>
      </c>
      <c r="N56" s="28" t="s">
        <v>1538</v>
      </c>
      <c r="P56" s="28">
        <v>146.7</v>
      </c>
      <c r="Q56" s="28">
        <v>47</v>
      </c>
      <c r="R56" s="28">
        <v>0.320381731424676</v>
      </c>
      <c r="U56" s="30" t="s">
        <v>1532</v>
      </c>
      <c r="V56" s="30" t="s">
        <v>1538</v>
      </c>
      <c r="W56" s="30"/>
      <c r="X56" s="30">
        <v>146.7</v>
      </c>
      <c r="Y56" s="30">
        <v>47</v>
      </c>
      <c r="Z56" s="30">
        <v>0.320381731424676</v>
      </c>
      <c r="AA56" s="30">
        <v>193.7</v>
      </c>
      <c r="AC56" s="30" t="s">
        <v>1532</v>
      </c>
      <c r="AD56" s="30" t="s">
        <v>1538</v>
      </c>
      <c r="AF56" s="30">
        <v>146.7</v>
      </c>
      <c r="AG56" s="30">
        <v>47</v>
      </c>
      <c r="AH56" s="30">
        <v>0.320381731424676</v>
      </c>
    </row>
    <row r="57" ht="28.5" customHeight="1" spans="1:34">
      <c r="A57" s="43" t="s">
        <v>1539</v>
      </c>
      <c r="B57" s="48"/>
      <c r="C57" s="48">
        <v>5984.86</v>
      </c>
      <c r="D57" s="49">
        <v>5975.37</v>
      </c>
      <c r="E57" s="46"/>
      <c r="F57" s="46"/>
      <c r="G57" s="46"/>
      <c r="H57" s="47" t="s">
        <v>1540</v>
      </c>
      <c r="I57" s="47" t="s">
        <v>1539</v>
      </c>
      <c r="J57" s="46"/>
      <c r="K57" s="46">
        <v>5984.86</v>
      </c>
      <c r="L57" s="46">
        <v>5975.37</v>
      </c>
      <c r="M57" s="28" t="s">
        <v>1541</v>
      </c>
      <c r="N57" s="28" t="s">
        <v>1542</v>
      </c>
      <c r="P57" s="28">
        <v>2889.39</v>
      </c>
      <c r="Q57" s="28">
        <v>3997</v>
      </c>
      <c r="R57" s="28">
        <v>1.38333696731836</v>
      </c>
      <c r="U57" s="30" t="s">
        <v>1534</v>
      </c>
      <c r="V57" s="30" t="s">
        <v>1542</v>
      </c>
      <c r="W57" s="30"/>
      <c r="X57" s="30">
        <v>2889.39</v>
      </c>
      <c r="Y57" s="30">
        <v>3538</v>
      </c>
      <c r="Z57" s="30">
        <v>1.22447990752373</v>
      </c>
      <c r="AA57" s="30">
        <v>6427.39</v>
      </c>
      <c r="AC57" s="30" t="s">
        <v>1534</v>
      </c>
      <c r="AD57" s="30" t="s">
        <v>1542</v>
      </c>
      <c r="AF57" s="30">
        <v>2889.39</v>
      </c>
      <c r="AG57" s="30">
        <v>3538</v>
      </c>
      <c r="AH57" s="30">
        <v>1.22447990752373</v>
      </c>
    </row>
    <row r="58" ht="28.5" customHeight="1" spans="1:34">
      <c r="A58" s="43" t="s">
        <v>1543</v>
      </c>
      <c r="B58" s="48"/>
      <c r="C58" s="48">
        <v>1160.81</v>
      </c>
      <c r="D58" s="49">
        <v>1381.89</v>
      </c>
      <c r="E58" s="46"/>
      <c r="F58" s="46"/>
      <c r="G58" s="46"/>
      <c r="H58" s="47" t="s">
        <v>1544</v>
      </c>
      <c r="I58" s="47" t="s">
        <v>1543</v>
      </c>
      <c r="J58" s="46"/>
      <c r="K58" s="46">
        <v>1160.81</v>
      </c>
      <c r="L58" s="46">
        <v>1381.89</v>
      </c>
      <c r="M58" s="28" t="s">
        <v>1545</v>
      </c>
      <c r="N58" s="28" t="s">
        <v>1546</v>
      </c>
      <c r="P58" s="28">
        <v>181709.97</v>
      </c>
      <c r="Q58" s="28">
        <v>150331.58</v>
      </c>
      <c r="R58" s="28">
        <v>0.8273160795745</v>
      </c>
      <c r="U58" s="30" t="s">
        <v>1537</v>
      </c>
      <c r="V58" s="30" t="s">
        <v>1546</v>
      </c>
      <c r="W58" s="30"/>
      <c r="X58" s="30">
        <v>181709.97</v>
      </c>
      <c r="Y58" s="30">
        <v>151949.58</v>
      </c>
      <c r="Z58" s="30">
        <v>0.836220379101928</v>
      </c>
      <c r="AA58" s="30">
        <v>333659.55</v>
      </c>
      <c r="AC58" s="30" t="s">
        <v>1537</v>
      </c>
      <c r="AD58" s="30" t="s">
        <v>1546</v>
      </c>
      <c r="AF58" s="30">
        <v>181709.97</v>
      </c>
      <c r="AG58" s="30">
        <v>151949.58</v>
      </c>
      <c r="AH58" s="30">
        <v>0.836220379101928</v>
      </c>
    </row>
    <row r="59" ht="28.5" customHeight="1" spans="1:34">
      <c r="A59" s="43" t="s">
        <v>1538</v>
      </c>
      <c r="B59" s="48"/>
      <c r="C59" s="48">
        <v>146.7</v>
      </c>
      <c r="D59" s="49">
        <v>121.99</v>
      </c>
      <c r="E59" s="46">
        <v>47</v>
      </c>
      <c r="F59" s="46">
        <v>47</v>
      </c>
      <c r="G59" s="46">
        <f>D59-E59</f>
        <v>74.99</v>
      </c>
      <c r="H59" s="47" t="s">
        <v>1532</v>
      </c>
      <c r="I59" s="47" t="s">
        <v>1538</v>
      </c>
      <c r="J59" s="46"/>
      <c r="K59" s="46">
        <v>146.7</v>
      </c>
      <c r="L59" s="46">
        <v>121.99</v>
      </c>
      <c r="M59" s="28" t="s">
        <v>1547</v>
      </c>
      <c r="N59" s="28" t="s">
        <v>1548</v>
      </c>
      <c r="P59" s="28">
        <v>21768.19</v>
      </c>
      <c r="Q59" s="28">
        <v>38432.18</v>
      </c>
      <c r="R59" s="28">
        <v>1.76552023847642</v>
      </c>
      <c r="U59" s="30" t="s">
        <v>1541</v>
      </c>
      <c r="V59" s="30" t="s">
        <v>1548</v>
      </c>
      <c r="W59" s="30"/>
      <c r="X59" s="30">
        <v>21768.19</v>
      </c>
      <c r="Y59" s="30">
        <v>37273.18</v>
      </c>
      <c r="Z59" s="30">
        <v>1.71227741029456</v>
      </c>
      <c r="AA59" s="30">
        <v>59041.37</v>
      </c>
      <c r="AC59" s="30" t="s">
        <v>1541</v>
      </c>
      <c r="AD59" s="30" t="s">
        <v>1548</v>
      </c>
      <c r="AF59" s="30">
        <v>21768.19</v>
      </c>
      <c r="AG59" s="30">
        <v>37273.18</v>
      </c>
      <c r="AH59" s="30">
        <v>1.71227741029456</v>
      </c>
    </row>
    <row r="60" ht="28.5" customHeight="1" spans="1:34">
      <c r="A60" s="43" t="s">
        <v>1542</v>
      </c>
      <c r="B60" s="48"/>
      <c r="C60" s="48">
        <v>2889.39</v>
      </c>
      <c r="D60" s="49">
        <v>4041.62</v>
      </c>
      <c r="E60" s="46">
        <v>3997</v>
      </c>
      <c r="F60" s="46">
        <v>3538</v>
      </c>
      <c r="G60" s="46">
        <f>D60-E60</f>
        <v>44.6199999999999</v>
      </c>
      <c r="H60" s="47" t="s">
        <v>1534</v>
      </c>
      <c r="I60" s="47" t="s">
        <v>1542</v>
      </c>
      <c r="J60" s="46"/>
      <c r="K60" s="46">
        <v>2889.39</v>
      </c>
      <c r="L60" s="46">
        <v>4041.62</v>
      </c>
      <c r="M60" s="28" t="s">
        <v>1549</v>
      </c>
      <c r="N60" s="28" t="s">
        <v>1550</v>
      </c>
      <c r="P60" s="28">
        <v>10852.52</v>
      </c>
      <c r="Q60" s="28">
        <v>10616</v>
      </c>
      <c r="R60" s="28">
        <v>0.978205983495078</v>
      </c>
      <c r="U60" s="30" t="s">
        <v>1545</v>
      </c>
      <c r="V60" s="30" t="s">
        <v>1550</v>
      </c>
      <c r="W60" s="30"/>
      <c r="X60" s="30">
        <v>10852.52</v>
      </c>
      <c r="Y60" s="30">
        <v>11075</v>
      </c>
      <c r="Z60" s="30">
        <v>1.02050030776262</v>
      </c>
      <c r="AA60" s="30">
        <v>21927.52</v>
      </c>
      <c r="AC60" s="30" t="s">
        <v>1545</v>
      </c>
      <c r="AD60" s="30" t="s">
        <v>1550</v>
      </c>
      <c r="AF60" s="30">
        <v>10852.52</v>
      </c>
      <c r="AG60" s="30">
        <v>11075</v>
      </c>
      <c r="AH60" s="30">
        <v>1.02050030776262</v>
      </c>
    </row>
    <row r="61" ht="28.5" customHeight="1" spans="1:34">
      <c r="A61" s="43" t="s">
        <v>1551</v>
      </c>
      <c r="B61" s="48"/>
      <c r="C61" s="48">
        <v>328.7</v>
      </c>
      <c r="D61" s="49">
        <v>200</v>
      </c>
      <c r="E61" s="46"/>
      <c r="F61" s="46"/>
      <c r="G61" s="46"/>
      <c r="H61" s="47" t="s">
        <v>1552</v>
      </c>
      <c r="I61" s="47" t="s">
        <v>1551</v>
      </c>
      <c r="J61" s="46"/>
      <c r="K61" s="46">
        <v>328.7</v>
      </c>
      <c r="L61" s="46">
        <v>200</v>
      </c>
      <c r="M61" s="28" t="s">
        <v>1553</v>
      </c>
      <c r="N61" s="28" t="s">
        <v>1554</v>
      </c>
      <c r="P61" s="28">
        <v>6687.69</v>
      </c>
      <c r="Q61" s="28">
        <v>2384</v>
      </c>
      <c r="R61" s="28">
        <v>0.356475853396315</v>
      </c>
      <c r="U61" s="30" t="s">
        <v>1547</v>
      </c>
      <c r="V61" s="30" t="s">
        <v>1554</v>
      </c>
      <c r="W61" s="30"/>
      <c r="X61" s="30">
        <v>6687.69</v>
      </c>
      <c r="Y61" s="30">
        <v>2384</v>
      </c>
      <c r="Z61" s="30">
        <v>0.356475853396315</v>
      </c>
      <c r="AA61" s="30">
        <v>9071.69</v>
      </c>
      <c r="AC61" s="30" t="s">
        <v>1547</v>
      </c>
      <c r="AD61" s="30" t="s">
        <v>1554</v>
      </c>
      <c r="AF61" s="30">
        <v>6687.69</v>
      </c>
      <c r="AG61" s="30">
        <v>2384</v>
      </c>
      <c r="AH61" s="30">
        <v>0.356475853396315</v>
      </c>
    </row>
    <row r="62" ht="28.5" customHeight="1" spans="1:34">
      <c r="A62" s="43" t="s">
        <v>1546</v>
      </c>
      <c r="B62" s="48"/>
      <c r="C62" s="48">
        <v>181709.97</v>
      </c>
      <c r="D62" s="49">
        <v>150279.19</v>
      </c>
      <c r="E62" s="46">
        <v>150331.58</v>
      </c>
      <c r="F62" s="46">
        <v>151949.58</v>
      </c>
      <c r="G62" s="46">
        <f t="shared" ref="G62:G67" si="1">D62-E62</f>
        <v>-52.3899999999849</v>
      </c>
      <c r="H62" s="47" t="s">
        <v>1537</v>
      </c>
      <c r="I62" s="47" t="s">
        <v>1546</v>
      </c>
      <c r="J62" s="46"/>
      <c r="K62" s="46">
        <v>181709.97</v>
      </c>
      <c r="L62" s="46">
        <v>150279.19</v>
      </c>
      <c r="M62" s="28" t="s">
        <v>1555</v>
      </c>
      <c r="N62" s="28" t="s">
        <v>1556</v>
      </c>
      <c r="P62" s="28">
        <v>3543.82</v>
      </c>
      <c r="Q62" s="28">
        <v>21500.89</v>
      </c>
      <c r="R62" s="28">
        <v>6.06715070178508</v>
      </c>
      <c r="U62" s="30" t="s">
        <v>1549</v>
      </c>
      <c r="V62" s="30" t="s">
        <v>1556</v>
      </c>
      <c r="W62" s="30"/>
      <c r="X62" s="30">
        <v>3543.82</v>
      </c>
      <c r="Y62" s="30">
        <v>19882.89</v>
      </c>
      <c r="Z62" s="30">
        <v>5.61058123719602</v>
      </c>
      <c r="AA62" s="30">
        <v>23426.71</v>
      </c>
      <c r="AC62" s="30" t="s">
        <v>1549</v>
      </c>
      <c r="AD62" s="30" t="s">
        <v>1556</v>
      </c>
      <c r="AF62" s="30">
        <v>3543.82</v>
      </c>
      <c r="AG62" s="30">
        <v>19882.89</v>
      </c>
      <c r="AH62" s="30">
        <v>5.61058123719602</v>
      </c>
    </row>
    <row r="63" ht="28.5" customHeight="1" spans="1:34">
      <c r="A63" s="43" t="s">
        <v>1548</v>
      </c>
      <c r="B63" s="48"/>
      <c r="C63" s="48">
        <v>21768.19</v>
      </c>
      <c r="D63" s="49">
        <v>38432.18</v>
      </c>
      <c r="E63" s="46">
        <v>38432.18</v>
      </c>
      <c r="F63" s="46">
        <v>37273.18</v>
      </c>
      <c r="G63" s="46">
        <f t="shared" si="1"/>
        <v>0</v>
      </c>
      <c r="H63" s="47" t="s">
        <v>1541</v>
      </c>
      <c r="I63" s="47" t="s">
        <v>1548</v>
      </c>
      <c r="J63" s="46"/>
      <c r="K63" s="46">
        <v>21768.19</v>
      </c>
      <c r="L63" s="46">
        <v>38432.18</v>
      </c>
      <c r="M63" s="28" t="s">
        <v>1557</v>
      </c>
      <c r="N63" s="28" t="s">
        <v>1558</v>
      </c>
      <c r="P63" s="28">
        <v>34020.21</v>
      </c>
      <c r="Q63" s="28">
        <v>56235.69856</v>
      </c>
      <c r="R63" s="28">
        <v>1.65300856637863</v>
      </c>
      <c r="U63" s="30" t="s">
        <v>1553</v>
      </c>
      <c r="V63" s="30" t="s">
        <v>1558</v>
      </c>
      <c r="W63" s="30"/>
      <c r="X63" s="30">
        <v>34020.21</v>
      </c>
      <c r="Y63" s="30">
        <v>56235.69856</v>
      </c>
      <c r="Z63" s="30">
        <v>1.65300856637863</v>
      </c>
      <c r="AA63" s="30">
        <v>90255.90856</v>
      </c>
      <c r="AC63" s="30" t="s">
        <v>1553</v>
      </c>
      <c r="AD63" s="30" t="s">
        <v>1558</v>
      </c>
      <c r="AF63" s="30">
        <v>34020.21</v>
      </c>
      <c r="AG63" s="30">
        <v>56235.69856</v>
      </c>
      <c r="AH63" s="30">
        <v>1.65300856637863</v>
      </c>
    </row>
    <row r="64" ht="28.5" customHeight="1" spans="1:34">
      <c r="A64" s="43" t="s">
        <v>1550</v>
      </c>
      <c r="B64" s="48"/>
      <c r="C64" s="48">
        <v>10852.52</v>
      </c>
      <c r="D64" s="49">
        <v>10398.5</v>
      </c>
      <c r="E64" s="46">
        <v>10616</v>
      </c>
      <c r="F64" s="46">
        <v>11075</v>
      </c>
      <c r="G64" s="46">
        <f t="shared" si="1"/>
        <v>-217.5</v>
      </c>
      <c r="H64" s="47" t="s">
        <v>1545</v>
      </c>
      <c r="I64" s="47" t="s">
        <v>1550</v>
      </c>
      <c r="J64" s="46"/>
      <c r="K64" s="46">
        <v>10852.52</v>
      </c>
      <c r="L64" s="46">
        <v>10398.5</v>
      </c>
      <c r="M64" s="28" t="s">
        <v>1559</v>
      </c>
      <c r="N64" s="28" t="s">
        <v>1560</v>
      </c>
      <c r="P64" s="28">
        <v>11479.29</v>
      </c>
      <c r="Q64" s="28">
        <v>19067.461</v>
      </c>
      <c r="R64" s="28">
        <v>1.66103138782974</v>
      </c>
      <c r="U64" s="30" t="s">
        <v>1555</v>
      </c>
      <c r="V64" s="30" t="s">
        <v>1560</v>
      </c>
      <c r="W64" s="30"/>
      <c r="X64" s="30">
        <v>11479.29</v>
      </c>
      <c r="Y64" s="30">
        <v>19067.461</v>
      </c>
      <c r="Z64" s="30">
        <v>1.66103138782974</v>
      </c>
      <c r="AA64" s="30">
        <v>30546.751</v>
      </c>
      <c r="AC64" s="30" t="s">
        <v>1555</v>
      </c>
      <c r="AD64" s="30" t="s">
        <v>1560</v>
      </c>
      <c r="AF64" s="30">
        <v>11479.29</v>
      </c>
      <c r="AG64" s="30">
        <v>19067.461</v>
      </c>
      <c r="AH64" s="30">
        <v>1.66103138782974</v>
      </c>
    </row>
    <row r="65" ht="28.5" customHeight="1" spans="1:34">
      <c r="A65" s="43" t="s">
        <v>1554</v>
      </c>
      <c r="B65" s="48"/>
      <c r="C65" s="48">
        <v>6687.69</v>
      </c>
      <c r="D65" s="49">
        <v>7214.88</v>
      </c>
      <c r="E65" s="46">
        <v>2384</v>
      </c>
      <c r="F65" s="46">
        <v>2384</v>
      </c>
      <c r="G65" s="46">
        <f t="shared" si="1"/>
        <v>4830.88</v>
      </c>
      <c r="H65" s="47" t="s">
        <v>1547</v>
      </c>
      <c r="I65" s="47" t="s">
        <v>1554</v>
      </c>
      <c r="J65" s="46"/>
      <c r="K65" s="46">
        <v>6687.69</v>
      </c>
      <c r="L65" s="46">
        <v>7214.88</v>
      </c>
      <c r="M65" s="28" t="s">
        <v>1561</v>
      </c>
      <c r="N65" s="28" t="s">
        <v>1562</v>
      </c>
      <c r="P65" s="28">
        <v>10924.82</v>
      </c>
      <c r="Q65" s="28">
        <v>3652</v>
      </c>
      <c r="R65" s="28">
        <v>0.334284683866645</v>
      </c>
      <c r="U65" s="30" t="s">
        <v>1557</v>
      </c>
      <c r="V65" s="30" t="s">
        <v>1562</v>
      </c>
      <c r="W65" s="30"/>
      <c r="X65" s="30">
        <v>10924.82</v>
      </c>
      <c r="Y65" s="30">
        <v>3652</v>
      </c>
      <c r="Z65" s="30">
        <v>0.334284683866645</v>
      </c>
      <c r="AA65" s="30">
        <v>14576.82</v>
      </c>
      <c r="AC65" s="30" t="s">
        <v>1557</v>
      </c>
      <c r="AD65" s="30" t="s">
        <v>1562</v>
      </c>
      <c r="AF65" s="30">
        <v>10924.82</v>
      </c>
      <c r="AG65" s="30">
        <v>3652</v>
      </c>
      <c r="AH65" s="30">
        <v>0.334284683866645</v>
      </c>
    </row>
    <row r="66" ht="28.5" customHeight="1" spans="1:34">
      <c r="A66" s="43" t="s">
        <v>1556</v>
      </c>
      <c r="B66" s="48"/>
      <c r="C66" s="48">
        <v>3543.82</v>
      </c>
      <c r="D66" s="49">
        <v>19524</v>
      </c>
      <c r="E66" s="46">
        <v>21500.89</v>
      </c>
      <c r="F66" s="46">
        <v>19882.89</v>
      </c>
      <c r="G66" s="46">
        <f t="shared" si="1"/>
        <v>-1976.89</v>
      </c>
      <c r="H66" s="47" t="s">
        <v>1549</v>
      </c>
      <c r="I66" s="47" t="s">
        <v>1556</v>
      </c>
      <c r="J66" s="46"/>
      <c r="K66" s="46">
        <v>3543.82</v>
      </c>
      <c r="L66" s="46">
        <v>19524</v>
      </c>
      <c r="M66" s="28" t="s">
        <v>1563</v>
      </c>
      <c r="N66" s="28" t="s">
        <v>1564</v>
      </c>
      <c r="P66" s="28">
        <v>5967.13</v>
      </c>
      <c r="Q66" s="28">
        <v>17806.92756</v>
      </c>
      <c r="R66" s="28">
        <v>2.98416953543831</v>
      </c>
      <c r="U66" s="30" t="s">
        <v>1559</v>
      </c>
      <c r="V66" s="30" t="s">
        <v>1564</v>
      </c>
      <c r="W66" s="30"/>
      <c r="X66" s="30">
        <v>5967.13</v>
      </c>
      <c r="Y66" s="30">
        <v>17806.92756</v>
      </c>
      <c r="Z66" s="30">
        <v>2.98416953543831</v>
      </c>
      <c r="AA66" s="30">
        <v>23774.05756</v>
      </c>
      <c r="AC66" s="30" t="s">
        <v>1559</v>
      </c>
      <c r="AD66" s="30" t="s">
        <v>1564</v>
      </c>
      <c r="AF66" s="30">
        <v>5967.13</v>
      </c>
      <c r="AG66" s="30">
        <v>17806.92756</v>
      </c>
      <c r="AH66" s="30">
        <v>2.98416953543831</v>
      </c>
    </row>
    <row r="67" ht="28.5" customHeight="1" spans="1:34">
      <c r="A67" s="43" t="s">
        <v>1558</v>
      </c>
      <c r="B67" s="48"/>
      <c r="C67" s="48">
        <v>34020.21</v>
      </c>
      <c r="D67" s="49">
        <v>56235.69856</v>
      </c>
      <c r="E67" s="46">
        <v>56235.69856</v>
      </c>
      <c r="F67" s="46">
        <v>56235.69856</v>
      </c>
      <c r="G67" s="46">
        <f t="shared" si="1"/>
        <v>0</v>
      </c>
      <c r="H67" s="47" t="s">
        <v>1553</v>
      </c>
      <c r="I67" s="47" t="s">
        <v>1558</v>
      </c>
      <c r="J67" s="46"/>
      <c r="K67" s="46">
        <v>34020.21</v>
      </c>
      <c r="L67" s="46">
        <v>56235.69856</v>
      </c>
      <c r="M67" s="28" t="s">
        <v>1565</v>
      </c>
      <c r="N67" s="28" t="s">
        <v>1566</v>
      </c>
      <c r="P67" s="28">
        <v>31439.22</v>
      </c>
      <c r="Q67" s="28">
        <v>22928.0204</v>
      </c>
      <c r="R67" s="28">
        <v>0.729280828213931</v>
      </c>
      <c r="U67" s="30" t="s">
        <v>1561</v>
      </c>
      <c r="V67" s="30" t="s">
        <v>1566</v>
      </c>
      <c r="W67" s="30"/>
      <c r="X67" s="30">
        <v>31439.22</v>
      </c>
      <c r="Y67" s="30">
        <v>22928.0204</v>
      </c>
      <c r="Z67" s="30">
        <v>0.729280828213931</v>
      </c>
      <c r="AA67" s="30">
        <v>54367.2404</v>
      </c>
      <c r="AC67" s="30" t="s">
        <v>1561</v>
      </c>
      <c r="AD67" s="30" t="s">
        <v>1566</v>
      </c>
      <c r="AF67" s="30">
        <v>31439.22</v>
      </c>
      <c r="AG67" s="30">
        <v>45928.0204</v>
      </c>
      <c r="AH67" s="30">
        <v>1.46085114070896</v>
      </c>
    </row>
    <row r="68" ht="28.5" customHeight="1" spans="1:34">
      <c r="A68" s="43" t="s">
        <v>1567</v>
      </c>
      <c r="B68" s="48"/>
      <c r="C68" s="48">
        <v>1706.53</v>
      </c>
      <c r="D68" s="49">
        <v>2152.8759</v>
      </c>
      <c r="E68" s="46"/>
      <c r="F68" s="46"/>
      <c r="G68" s="46"/>
      <c r="H68" s="47" t="s">
        <v>1568</v>
      </c>
      <c r="I68" s="47" t="s">
        <v>1567</v>
      </c>
      <c r="J68" s="46"/>
      <c r="K68" s="46">
        <v>1706.53</v>
      </c>
      <c r="L68" s="46">
        <v>2152.8759</v>
      </c>
      <c r="M68" s="28" t="s">
        <v>1569</v>
      </c>
      <c r="N68" s="28" t="s">
        <v>1570</v>
      </c>
      <c r="P68" s="28">
        <v>4494</v>
      </c>
      <c r="Q68" s="28">
        <v>4208</v>
      </c>
      <c r="R68" s="28">
        <v>0.936359590565198</v>
      </c>
      <c r="U68" s="30" t="s">
        <v>1563</v>
      </c>
      <c r="V68" s="30" t="s">
        <v>1570</v>
      </c>
      <c r="W68" s="30"/>
      <c r="X68" s="30">
        <v>4494</v>
      </c>
      <c r="Y68" s="30">
        <v>8100</v>
      </c>
      <c r="Z68" s="30">
        <v>1.80240320427236</v>
      </c>
      <c r="AA68" s="30">
        <v>12594</v>
      </c>
      <c r="AC68" s="30" t="s">
        <v>1563</v>
      </c>
      <c r="AD68" s="30" t="s">
        <v>1570</v>
      </c>
      <c r="AF68" s="30">
        <v>4494</v>
      </c>
      <c r="AG68" s="30">
        <v>8100</v>
      </c>
      <c r="AH68" s="30">
        <v>1.80240320427236</v>
      </c>
    </row>
    <row r="69" ht="28.5" customHeight="1" spans="1:34">
      <c r="A69" s="43" t="s">
        <v>1571</v>
      </c>
      <c r="B69" s="48"/>
      <c r="C69" s="48">
        <v>161.13</v>
      </c>
      <c r="D69" s="49">
        <v>31.6</v>
      </c>
      <c r="E69" s="46"/>
      <c r="F69" s="46"/>
      <c r="G69" s="46"/>
      <c r="H69" s="47" t="s">
        <v>1572</v>
      </c>
      <c r="I69" s="47" t="s">
        <v>1571</v>
      </c>
      <c r="J69" s="46"/>
      <c r="K69" s="46">
        <v>161.13</v>
      </c>
      <c r="L69" s="46">
        <v>31.6</v>
      </c>
      <c r="M69" s="28" t="s">
        <v>1573</v>
      </c>
      <c r="N69" s="28" t="s">
        <v>1574</v>
      </c>
      <c r="P69" s="28">
        <v>17286.41</v>
      </c>
      <c r="Q69" s="28">
        <v>9233.1804</v>
      </c>
      <c r="R69" s="28">
        <v>0.534129434625235</v>
      </c>
      <c r="U69" s="30" t="s">
        <v>1565</v>
      </c>
      <c r="V69" s="30" t="s">
        <v>1574</v>
      </c>
      <c r="W69" s="30"/>
      <c r="X69" s="30">
        <v>17286.41</v>
      </c>
      <c r="Y69" s="30">
        <v>5341.1804</v>
      </c>
      <c r="Z69" s="30">
        <v>0.308981471572177</v>
      </c>
      <c r="AA69" s="30">
        <v>22627.5904</v>
      </c>
      <c r="AC69" s="30" t="s">
        <v>1565</v>
      </c>
      <c r="AD69" s="30" t="s">
        <v>1574</v>
      </c>
      <c r="AF69" s="30">
        <v>17286.41</v>
      </c>
      <c r="AG69" s="30">
        <v>28341.1804</v>
      </c>
      <c r="AH69" s="30">
        <v>1.63950643308819</v>
      </c>
    </row>
    <row r="70" ht="28.5" customHeight="1" spans="1:34">
      <c r="A70" s="43" t="s">
        <v>1560</v>
      </c>
      <c r="B70" s="48"/>
      <c r="C70" s="48">
        <v>11479.29</v>
      </c>
      <c r="D70" s="49">
        <v>37962.9451</v>
      </c>
      <c r="E70" s="46">
        <v>19067.461</v>
      </c>
      <c r="F70" s="46">
        <v>19067.461</v>
      </c>
      <c r="G70" s="46">
        <f>D70-E70</f>
        <v>18895.4841</v>
      </c>
      <c r="H70" s="47" t="s">
        <v>1555</v>
      </c>
      <c r="I70" s="47" t="s">
        <v>1560</v>
      </c>
      <c r="J70" s="46"/>
      <c r="K70" s="46">
        <v>11479.29</v>
      </c>
      <c r="L70" s="46">
        <v>37962.9451</v>
      </c>
      <c r="M70" s="28" t="s">
        <v>1575</v>
      </c>
      <c r="N70" s="28" t="s">
        <v>1576</v>
      </c>
      <c r="P70" s="28">
        <v>99076</v>
      </c>
      <c r="Q70" s="28">
        <v>212981.604</v>
      </c>
      <c r="R70" s="28">
        <v>2.14967907464976</v>
      </c>
      <c r="U70" s="30" t="s">
        <v>1569</v>
      </c>
      <c r="V70" s="30" t="s">
        <v>1576</v>
      </c>
      <c r="W70" s="30"/>
      <c r="X70" s="30">
        <v>99076</v>
      </c>
      <c r="Y70" s="30">
        <v>212981.604</v>
      </c>
      <c r="Z70" s="30">
        <v>2.14967907464976</v>
      </c>
      <c r="AA70" s="30">
        <v>312057.604</v>
      </c>
      <c r="AC70" s="30" t="s">
        <v>1569</v>
      </c>
      <c r="AD70" s="30" t="s">
        <v>1576</v>
      </c>
      <c r="AF70" s="30">
        <v>99076</v>
      </c>
      <c r="AG70" s="30">
        <v>212981.604</v>
      </c>
      <c r="AH70" s="30">
        <v>2.14967907464976</v>
      </c>
    </row>
    <row r="71" ht="28.5" customHeight="1" spans="1:34">
      <c r="A71" s="43" t="s">
        <v>1562</v>
      </c>
      <c r="B71" s="48"/>
      <c r="C71" s="48">
        <v>10924.82</v>
      </c>
      <c r="D71" s="49">
        <v>6211.86</v>
      </c>
      <c r="E71" s="46">
        <v>3652</v>
      </c>
      <c r="F71" s="46">
        <v>3652</v>
      </c>
      <c r="G71" s="46">
        <f>D71-E71</f>
        <v>2559.86</v>
      </c>
      <c r="H71" s="47" t="s">
        <v>1557</v>
      </c>
      <c r="I71" s="47" t="s">
        <v>1562</v>
      </c>
      <c r="J71" s="46"/>
      <c r="K71" s="46">
        <v>10924.82</v>
      </c>
      <c r="L71" s="46">
        <v>6211.86</v>
      </c>
      <c r="M71" s="28" t="s">
        <v>1577</v>
      </c>
      <c r="N71" s="28" t="s">
        <v>1578</v>
      </c>
      <c r="P71" s="28">
        <v>99076</v>
      </c>
      <c r="Q71" s="28">
        <v>212981.604</v>
      </c>
      <c r="R71" s="28">
        <v>2.14967907464976</v>
      </c>
      <c r="U71" s="30" t="s">
        <v>1573</v>
      </c>
      <c r="V71" s="30" t="s">
        <v>1578</v>
      </c>
      <c r="W71" s="30"/>
      <c r="X71" s="30">
        <v>99076</v>
      </c>
      <c r="Y71" s="30">
        <v>212981.604</v>
      </c>
      <c r="Z71" s="30">
        <v>2.14967907464976</v>
      </c>
      <c r="AA71" s="30">
        <v>312057.604</v>
      </c>
      <c r="AC71" s="30" t="s">
        <v>1573</v>
      </c>
      <c r="AD71" s="30" t="s">
        <v>1578</v>
      </c>
      <c r="AF71" s="30">
        <v>99076</v>
      </c>
      <c r="AG71" s="30">
        <v>212981.604</v>
      </c>
      <c r="AH71" s="30">
        <v>2.14967907464976</v>
      </c>
    </row>
    <row r="72" ht="28.5" customHeight="1" spans="1:34">
      <c r="A72" s="43" t="s">
        <v>1579</v>
      </c>
      <c r="B72" s="48"/>
      <c r="C72" s="48">
        <v>108.62</v>
      </c>
      <c r="D72" s="49">
        <v>113.58</v>
      </c>
      <c r="E72" s="46"/>
      <c r="F72" s="46"/>
      <c r="G72" s="46"/>
      <c r="H72" s="47" t="s">
        <v>1580</v>
      </c>
      <c r="I72" s="47" t="s">
        <v>1579</v>
      </c>
      <c r="J72" s="46"/>
      <c r="K72" s="46">
        <v>108.62</v>
      </c>
      <c r="L72" s="46">
        <v>113.58</v>
      </c>
      <c r="M72" s="28" t="s">
        <v>1581</v>
      </c>
      <c r="N72" s="28" t="s">
        <v>1423</v>
      </c>
      <c r="O72" s="28">
        <v>2618094.3</v>
      </c>
      <c r="P72" s="28">
        <v>2814370.51</v>
      </c>
      <c r="Q72" s="28">
        <v>3141386.725786</v>
      </c>
      <c r="R72" s="28">
        <v>1.11619515434235</v>
      </c>
      <c r="U72" s="30" t="s">
        <v>1575</v>
      </c>
      <c r="V72" s="30" t="s">
        <v>1423</v>
      </c>
      <c r="W72" s="30">
        <v>2618094.3</v>
      </c>
      <c r="X72" s="30">
        <v>2814370.51</v>
      </c>
      <c r="Y72" s="30">
        <v>2788306.725786</v>
      </c>
      <c r="Z72" s="30">
        <v>0.990739035915353</v>
      </c>
      <c r="AA72" s="30">
        <v>8220771.535786</v>
      </c>
      <c r="AC72" s="30" t="s">
        <v>1575</v>
      </c>
      <c r="AD72" s="30" t="s">
        <v>1423</v>
      </c>
      <c r="AE72" s="30">
        <v>2618094.3</v>
      </c>
      <c r="AF72" s="30">
        <v>2814370.51</v>
      </c>
      <c r="AG72" s="30">
        <v>3003760.725786</v>
      </c>
      <c r="AH72" s="30">
        <v>0.941015661006908</v>
      </c>
    </row>
    <row r="73" ht="28.5" customHeight="1" spans="1:34">
      <c r="A73" s="51" t="s">
        <v>1582</v>
      </c>
      <c r="B73" s="53"/>
      <c r="C73" s="53">
        <v>89.19</v>
      </c>
      <c r="D73" s="54">
        <v>95.88</v>
      </c>
      <c r="E73" s="46"/>
      <c r="F73" s="46"/>
      <c r="G73" s="46"/>
      <c r="H73" s="47" t="s">
        <v>1583</v>
      </c>
      <c r="I73" s="47" t="s">
        <v>1582</v>
      </c>
      <c r="J73" s="46"/>
      <c r="K73" s="46">
        <v>89.19</v>
      </c>
      <c r="L73" s="46">
        <v>95.88</v>
      </c>
      <c r="M73" s="28" t="s">
        <v>1584</v>
      </c>
      <c r="N73" s="28" t="s">
        <v>1585</v>
      </c>
      <c r="O73" s="28">
        <v>30695.09</v>
      </c>
      <c r="P73" s="28">
        <v>30718.97</v>
      </c>
      <c r="Q73" s="28">
        <v>27201.89</v>
      </c>
      <c r="R73" s="28">
        <v>0.885507879984257</v>
      </c>
      <c r="U73" s="30" t="s">
        <v>1577</v>
      </c>
      <c r="V73" s="30" t="s">
        <v>1585</v>
      </c>
      <c r="W73" s="30">
        <v>30695.09</v>
      </c>
      <c r="X73" s="30">
        <v>30718.97</v>
      </c>
      <c r="Y73" s="30">
        <v>27201.89</v>
      </c>
      <c r="Z73" s="30">
        <v>0.885507879984257</v>
      </c>
      <c r="AA73" s="30">
        <v>88615.95</v>
      </c>
      <c r="AC73" s="30" t="s">
        <v>1577</v>
      </c>
      <c r="AD73" s="30" t="s">
        <v>1585</v>
      </c>
      <c r="AE73" s="30">
        <v>30695.09</v>
      </c>
      <c r="AF73" s="30">
        <v>30718.97</v>
      </c>
      <c r="AG73" s="30">
        <v>27201.89</v>
      </c>
      <c r="AH73" s="30">
        <v>0.885507879984257</v>
      </c>
    </row>
    <row r="74" ht="28.5" customHeight="1" spans="1:34">
      <c r="A74" s="58" t="s">
        <v>1564</v>
      </c>
      <c r="B74" s="44"/>
      <c r="C74" s="44">
        <v>5967.13</v>
      </c>
      <c r="D74" s="45">
        <v>7492.79756</v>
      </c>
      <c r="E74" s="46">
        <v>17806.92756</v>
      </c>
      <c r="F74" s="46">
        <v>17806.92756</v>
      </c>
      <c r="G74" s="46">
        <f>D74-E74</f>
        <v>-10314.13</v>
      </c>
      <c r="H74" s="47" t="s">
        <v>1559</v>
      </c>
      <c r="I74" s="47" t="s">
        <v>1564</v>
      </c>
      <c r="J74" s="46"/>
      <c r="K74" s="46">
        <v>5967.13</v>
      </c>
      <c r="L74" s="46">
        <v>7492.79756</v>
      </c>
      <c r="M74" s="28" t="s">
        <v>1586</v>
      </c>
      <c r="N74" s="28" t="s">
        <v>1587</v>
      </c>
      <c r="O74" s="28">
        <v>1139.91</v>
      </c>
      <c r="P74" s="28">
        <v>1506.65</v>
      </c>
      <c r="Q74" s="28">
        <v>283.83</v>
      </c>
      <c r="R74" s="28">
        <v>0.188384827265788</v>
      </c>
      <c r="U74" s="30" t="s">
        <v>1581</v>
      </c>
      <c r="V74" s="30" t="s">
        <v>1587</v>
      </c>
      <c r="W74" s="30">
        <v>1139.91</v>
      </c>
      <c r="X74" s="30">
        <v>1506.65</v>
      </c>
      <c r="Y74" s="30">
        <v>283.83</v>
      </c>
      <c r="Z74" s="30">
        <v>0.188384827265788</v>
      </c>
      <c r="AA74" s="30">
        <v>2930.39</v>
      </c>
      <c r="AC74" s="30" t="s">
        <v>1581</v>
      </c>
      <c r="AD74" s="30" t="s">
        <v>1587</v>
      </c>
      <c r="AE74" s="30">
        <v>1139.91</v>
      </c>
      <c r="AF74" s="30">
        <v>1506.65</v>
      </c>
      <c r="AG74" s="30">
        <v>283.83</v>
      </c>
      <c r="AH74" s="30">
        <v>0.188384827265788</v>
      </c>
    </row>
    <row r="75" ht="28.5" customHeight="1" spans="1:34">
      <c r="A75" s="43" t="s">
        <v>1566</v>
      </c>
      <c r="B75" s="48"/>
      <c r="C75" s="48">
        <v>31439.22</v>
      </c>
      <c r="D75" s="49">
        <v>22928.0204</v>
      </c>
      <c r="E75" s="46">
        <v>22928.0204</v>
      </c>
      <c r="F75" s="46">
        <v>45928.0204</v>
      </c>
      <c r="G75" s="46">
        <f>D75-E75</f>
        <v>0</v>
      </c>
      <c r="H75" s="47" t="s">
        <v>1561</v>
      </c>
      <c r="I75" s="47" t="s">
        <v>1566</v>
      </c>
      <c r="J75" s="46"/>
      <c r="K75" s="46">
        <v>31439.22</v>
      </c>
      <c r="L75" s="46">
        <v>22928.0204</v>
      </c>
      <c r="M75" s="28" t="s">
        <v>1588</v>
      </c>
      <c r="N75" s="28" t="s">
        <v>1589</v>
      </c>
      <c r="O75" s="28">
        <v>8698.32</v>
      </c>
      <c r="P75" s="28">
        <v>9241.06</v>
      </c>
      <c r="Q75" s="28">
        <v>7685</v>
      </c>
      <c r="R75" s="28">
        <v>0.831614555040223</v>
      </c>
      <c r="U75" s="30" t="s">
        <v>1584</v>
      </c>
      <c r="V75" s="30" t="s">
        <v>1589</v>
      </c>
      <c r="W75" s="30">
        <v>8698.32</v>
      </c>
      <c r="X75" s="30">
        <v>9241.06</v>
      </c>
      <c r="Y75" s="30">
        <v>7685</v>
      </c>
      <c r="Z75" s="30">
        <v>0.831614555040223</v>
      </c>
      <c r="AA75" s="30">
        <v>25624.38</v>
      </c>
      <c r="AC75" s="30" t="s">
        <v>1584</v>
      </c>
      <c r="AD75" s="30" t="s">
        <v>1589</v>
      </c>
      <c r="AE75" s="30">
        <v>8698.32</v>
      </c>
      <c r="AF75" s="30">
        <v>9241.06</v>
      </c>
      <c r="AG75" s="30">
        <v>7685</v>
      </c>
      <c r="AH75" s="30">
        <v>0.831614555040223</v>
      </c>
    </row>
    <row r="76" ht="28.5" customHeight="1" spans="1:34">
      <c r="A76" s="43" t="s">
        <v>1590</v>
      </c>
      <c r="B76" s="48"/>
      <c r="C76" s="48">
        <v>4423</v>
      </c>
      <c r="D76" s="49">
        <v>4423</v>
      </c>
      <c r="E76" s="46"/>
      <c r="F76" s="46"/>
      <c r="G76" s="46"/>
      <c r="H76" s="47" t="s">
        <v>1591</v>
      </c>
      <c r="I76" s="47" t="s">
        <v>1590</v>
      </c>
      <c r="J76" s="46"/>
      <c r="K76" s="46">
        <v>4423</v>
      </c>
      <c r="L76" s="46">
        <v>4423</v>
      </c>
      <c r="M76" s="28" t="s">
        <v>1592</v>
      </c>
      <c r="N76" s="28" t="s">
        <v>1593</v>
      </c>
      <c r="O76" s="28">
        <v>23460.55</v>
      </c>
      <c r="P76" s="28">
        <v>17774.09</v>
      </c>
      <c r="Q76" s="28">
        <v>13568.376</v>
      </c>
      <c r="R76" s="28">
        <v>0.763379503535765</v>
      </c>
      <c r="U76" s="30" t="s">
        <v>1586</v>
      </c>
      <c r="V76" s="30" t="s">
        <v>1593</v>
      </c>
      <c r="W76" s="30">
        <v>23460.55</v>
      </c>
      <c r="X76" s="30">
        <v>17774.09</v>
      </c>
      <c r="Y76" s="30">
        <v>13388.376</v>
      </c>
      <c r="Z76" s="30">
        <v>0.753252402795305</v>
      </c>
      <c r="AA76" s="30">
        <v>54623.016</v>
      </c>
      <c r="AC76" s="30" t="s">
        <v>1586</v>
      </c>
      <c r="AD76" s="30" t="s">
        <v>1593</v>
      </c>
      <c r="AE76" s="30">
        <v>23460.55</v>
      </c>
      <c r="AF76" s="30">
        <v>17774.09</v>
      </c>
      <c r="AG76" s="30">
        <v>13388.376</v>
      </c>
      <c r="AH76" s="30">
        <v>0.753252402795305</v>
      </c>
    </row>
    <row r="77" ht="28.5" customHeight="1" spans="1:34">
      <c r="A77" s="43" t="s">
        <v>1570</v>
      </c>
      <c r="B77" s="48"/>
      <c r="C77" s="48">
        <v>4494</v>
      </c>
      <c r="D77" s="49">
        <v>4208</v>
      </c>
      <c r="E77" s="46">
        <v>4208</v>
      </c>
      <c r="F77" s="46">
        <v>8100</v>
      </c>
      <c r="G77" s="46">
        <f>D77-E77</f>
        <v>0</v>
      </c>
      <c r="H77" s="47" t="s">
        <v>1563</v>
      </c>
      <c r="I77" s="47" t="s">
        <v>1570</v>
      </c>
      <c r="J77" s="46"/>
      <c r="K77" s="46">
        <v>4494</v>
      </c>
      <c r="L77" s="46">
        <v>4208</v>
      </c>
      <c r="M77" s="28" t="s">
        <v>1594</v>
      </c>
      <c r="N77" s="28" t="s">
        <v>1595</v>
      </c>
      <c r="O77" s="28">
        <v>3228</v>
      </c>
      <c r="P77" s="28">
        <v>3000</v>
      </c>
      <c r="Q77" s="28">
        <v>795</v>
      </c>
      <c r="R77" s="28">
        <v>0.265</v>
      </c>
      <c r="U77" s="30" t="s">
        <v>1588</v>
      </c>
      <c r="V77" s="30" t="s">
        <v>1595</v>
      </c>
      <c r="W77" s="30">
        <v>3228</v>
      </c>
      <c r="X77" s="30">
        <v>3000</v>
      </c>
      <c r="Y77" s="30">
        <v>795</v>
      </c>
      <c r="Z77" s="30">
        <v>0.265</v>
      </c>
      <c r="AA77" s="30">
        <v>7023</v>
      </c>
      <c r="AC77" s="30" t="s">
        <v>1588</v>
      </c>
      <c r="AD77" s="30" t="s">
        <v>1595</v>
      </c>
      <c r="AE77" s="30">
        <v>3228</v>
      </c>
      <c r="AF77" s="30">
        <v>3000</v>
      </c>
      <c r="AG77" s="30">
        <v>795</v>
      </c>
      <c r="AH77" s="30">
        <v>0.265</v>
      </c>
    </row>
    <row r="78" ht="28.5" customHeight="1" spans="1:34">
      <c r="A78" s="43" t="s">
        <v>1596</v>
      </c>
      <c r="B78" s="48"/>
      <c r="C78" s="48">
        <v>57</v>
      </c>
      <c r="D78" s="49">
        <v>57</v>
      </c>
      <c r="E78" s="46"/>
      <c r="F78" s="46"/>
      <c r="G78" s="46"/>
      <c r="H78" s="47" t="s">
        <v>1597</v>
      </c>
      <c r="I78" s="47" t="s">
        <v>1596</v>
      </c>
      <c r="J78" s="46"/>
      <c r="K78" s="46">
        <v>57</v>
      </c>
      <c r="L78" s="46">
        <v>57</v>
      </c>
      <c r="M78" s="28" t="s">
        <v>1598</v>
      </c>
      <c r="N78" s="28" t="s">
        <v>1599</v>
      </c>
      <c r="O78" s="28">
        <v>860</v>
      </c>
      <c r="P78" s="28">
        <v>237</v>
      </c>
      <c r="Q78" s="28">
        <v>98.57</v>
      </c>
      <c r="R78" s="28">
        <v>0.415907172995781</v>
      </c>
      <c r="U78" s="30" t="s">
        <v>1592</v>
      </c>
      <c r="V78" s="30" t="s">
        <v>1599</v>
      </c>
      <c r="W78" s="30">
        <v>860</v>
      </c>
      <c r="X78" s="30">
        <v>237</v>
      </c>
      <c r="Y78" s="30">
        <v>98.57</v>
      </c>
      <c r="Z78" s="30">
        <v>0.415907172995781</v>
      </c>
      <c r="AA78" s="30">
        <v>1195.57</v>
      </c>
      <c r="AC78" s="30" t="s">
        <v>1592</v>
      </c>
      <c r="AD78" s="30" t="s">
        <v>1599</v>
      </c>
      <c r="AE78" s="30">
        <v>860</v>
      </c>
      <c r="AF78" s="30">
        <v>237</v>
      </c>
      <c r="AG78" s="30">
        <v>98.57</v>
      </c>
      <c r="AH78" s="30">
        <v>0.415907172995781</v>
      </c>
    </row>
    <row r="79" ht="28.5" customHeight="1" spans="1:34">
      <c r="A79" s="43" t="s">
        <v>1574</v>
      </c>
      <c r="B79" s="48"/>
      <c r="C79" s="48">
        <v>17286.41</v>
      </c>
      <c r="D79" s="49">
        <v>12553.3204</v>
      </c>
      <c r="E79" s="46">
        <v>9233.1804</v>
      </c>
      <c r="F79" s="46">
        <v>28341.1804</v>
      </c>
      <c r="G79" s="46">
        <f t="shared" ref="G79:G87" si="2">D79-E79</f>
        <v>3320.14</v>
      </c>
      <c r="H79" s="47" t="s">
        <v>1565</v>
      </c>
      <c r="I79" s="47" t="s">
        <v>1574</v>
      </c>
      <c r="J79" s="46"/>
      <c r="K79" s="46">
        <v>17286.41</v>
      </c>
      <c r="L79" s="46">
        <v>12553.3204</v>
      </c>
      <c r="M79" s="28" t="s">
        <v>1600</v>
      </c>
      <c r="N79" s="28" t="s">
        <v>1601</v>
      </c>
      <c r="O79" s="28">
        <v>440.11</v>
      </c>
      <c r="P79" s="28">
        <v>9164.13</v>
      </c>
      <c r="Q79" s="28">
        <v>3739.466</v>
      </c>
      <c r="R79" s="28">
        <v>0.4080546653092</v>
      </c>
      <c r="U79" s="30" t="s">
        <v>1594</v>
      </c>
      <c r="V79" s="30" t="s">
        <v>1601</v>
      </c>
      <c r="W79" s="30">
        <v>440.11</v>
      </c>
      <c r="X79" s="30">
        <v>9164.13</v>
      </c>
      <c r="Y79" s="30">
        <v>3654.466</v>
      </c>
      <c r="Z79" s="30">
        <v>0.398779371309661</v>
      </c>
      <c r="AA79" s="30">
        <v>13258.706</v>
      </c>
      <c r="AC79" s="30" t="s">
        <v>1594</v>
      </c>
      <c r="AD79" s="30" t="s">
        <v>1601</v>
      </c>
      <c r="AE79" s="30">
        <v>440.11</v>
      </c>
      <c r="AF79" s="30">
        <v>9164.13</v>
      </c>
      <c r="AG79" s="30">
        <v>3654.466</v>
      </c>
      <c r="AH79" s="30">
        <v>0.398779371309661</v>
      </c>
    </row>
    <row r="80" ht="28.5" customHeight="1" spans="1:34">
      <c r="A80" s="43" t="s">
        <v>1576</v>
      </c>
      <c r="B80" s="48"/>
      <c r="C80" s="48">
        <v>99076</v>
      </c>
      <c r="D80" s="49">
        <v>212981.604</v>
      </c>
      <c r="E80" s="46">
        <v>212981.604</v>
      </c>
      <c r="F80" s="46">
        <v>212981.604</v>
      </c>
      <c r="G80" s="46">
        <f t="shared" si="2"/>
        <v>0</v>
      </c>
      <c r="H80" s="47" t="s">
        <v>1569</v>
      </c>
      <c r="I80" s="47" t="s">
        <v>1576</v>
      </c>
      <c r="J80" s="46"/>
      <c r="K80" s="46">
        <v>99076</v>
      </c>
      <c r="L80" s="46">
        <v>212981.604</v>
      </c>
      <c r="M80" s="28" t="s">
        <v>1602</v>
      </c>
      <c r="N80" s="28" t="s">
        <v>1603</v>
      </c>
      <c r="O80" s="28">
        <v>397114</v>
      </c>
      <c r="P80" s="28">
        <v>726074.11</v>
      </c>
      <c r="Q80" s="28">
        <v>856560.482755</v>
      </c>
      <c r="R80" s="28">
        <v>1.17971495052344</v>
      </c>
      <c r="U80" s="30" t="s">
        <v>1598</v>
      </c>
      <c r="V80" s="30" t="s">
        <v>1603</v>
      </c>
      <c r="W80" s="30">
        <v>397114</v>
      </c>
      <c r="X80" s="30">
        <v>726074.11</v>
      </c>
      <c r="Y80" s="30">
        <v>856560.482755</v>
      </c>
      <c r="Z80" s="30">
        <v>1.17971495052344</v>
      </c>
      <c r="AA80" s="30">
        <v>1979748.592755</v>
      </c>
      <c r="AC80" s="30" t="s">
        <v>1598</v>
      </c>
      <c r="AD80" s="30" t="s">
        <v>1603</v>
      </c>
      <c r="AE80" s="30">
        <v>397114</v>
      </c>
      <c r="AF80" s="30">
        <v>726074.11</v>
      </c>
      <c r="AG80" s="30">
        <v>856560.482755</v>
      </c>
      <c r="AH80" s="30">
        <v>1.17971495052344</v>
      </c>
    </row>
    <row r="81" ht="28.5" customHeight="1" spans="1:34">
      <c r="A81" s="43" t="s">
        <v>1578</v>
      </c>
      <c r="B81" s="48"/>
      <c r="C81" s="48">
        <v>99076</v>
      </c>
      <c r="D81" s="49">
        <v>212981.604</v>
      </c>
      <c r="E81" s="46">
        <v>212981.604</v>
      </c>
      <c r="F81" s="46">
        <v>212981.604</v>
      </c>
      <c r="G81" s="46">
        <f t="shared" si="2"/>
        <v>0</v>
      </c>
      <c r="H81" s="47" t="s">
        <v>1573</v>
      </c>
      <c r="I81" s="47" t="s">
        <v>1578</v>
      </c>
      <c r="J81" s="46"/>
      <c r="K81" s="46">
        <v>99076</v>
      </c>
      <c r="L81" s="46">
        <v>212981.604</v>
      </c>
      <c r="M81" s="28" t="s">
        <v>1604</v>
      </c>
      <c r="N81" s="28" t="s">
        <v>1605</v>
      </c>
      <c r="O81" s="28">
        <v>200966.15</v>
      </c>
      <c r="P81" s="28">
        <v>124267.24</v>
      </c>
      <c r="Q81" s="28">
        <v>240672.38</v>
      </c>
      <c r="R81" s="28">
        <v>1.93673231979724</v>
      </c>
      <c r="U81" s="30" t="s">
        <v>1600</v>
      </c>
      <c r="V81" s="30" t="s">
        <v>1605</v>
      </c>
      <c r="W81" s="30">
        <v>200966.15</v>
      </c>
      <c r="X81" s="30">
        <v>124267.24</v>
      </c>
      <c r="Y81" s="30">
        <v>252250.1</v>
      </c>
      <c r="Z81" s="30">
        <v>2.02990023758474</v>
      </c>
      <c r="AA81" s="30">
        <v>577483.49</v>
      </c>
      <c r="AC81" s="30" t="s">
        <v>1600</v>
      </c>
      <c r="AD81" s="30" t="s">
        <v>1605</v>
      </c>
      <c r="AE81" s="30">
        <v>200966.15</v>
      </c>
      <c r="AF81" s="30">
        <v>124267.24</v>
      </c>
      <c r="AG81" s="30">
        <v>252563.92</v>
      </c>
      <c r="AH81" s="30">
        <v>2.03242560146986</v>
      </c>
    </row>
    <row r="82" ht="28.5" customHeight="1" spans="1:34">
      <c r="A82" s="43" t="s">
        <v>1423</v>
      </c>
      <c r="B82" s="48">
        <v>2618094.3</v>
      </c>
      <c r="C82" s="48">
        <v>2814370.51</v>
      </c>
      <c r="D82" s="49">
        <f>'表20（原18）'!E17</f>
        <v>748</v>
      </c>
      <c r="E82" s="46">
        <v>3141386.725786</v>
      </c>
      <c r="F82" s="46">
        <v>3143700.725786</v>
      </c>
      <c r="G82" s="46">
        <f t="shared" si="2"/>
        <v>-3140638.725786</v>
      </c>
      <c r="H82" s="47" t="s">
        <v>1575</v>
      </c>
      <c r="I82" s="47" t="s">
        <v>1423</v>
      </c>
      <c r="J82" s="46">
        <v>2618094.3</v>
      </c>
      <c r="K82" s="46">
        <v>2814370.51</v>
      </c>
      <c r="L82" s="46">
        <v>3141386.725786</v>
      </c>
      <c r="M82" s="28" t="s">
        <v>1606</v>
      </c>
      <c r="N82" s="28" t="s">
        <v>1607</v>
      </c>
      <c r="O82" s="28">
        <v>149070.82</v>
      </c>
      <c r="P82" s="28">
        <v>246890.28</v>
      </c>
      <c r="Q82" s="28">
        <v>14890.26</v>
      </c>
      <c r="R82" s="28">
        <v>0.0603112443308825</v>
      </c>
      <c r="U82" s="30" t="s">
        <v>1602</v>
      </c>
      <c r="V82" s="30" t="s">
        <v>1607</v>
      </c>
      <c r="W82" s="30">
        <v>149070.82</v>
      </c>
      <c r="X82" s="30">
        <v>246890.28</v>
      </c>
      <c r="Y82" s="30">
        <v>4331.42</v>
      </c>
      <c r="Z82" s="30">
        <v>0.0175439065482853</v>
      </c>
      <c r="AA82" s="30">
        <v>400292.52</v>
      </c>
      <c r="AC82" s="30" t="s">
        <v>1602</v>
      </c>
      <c r="AD82" s="30" t="s">
        <v>1607</v>
      </c>
      <c r="AE82" s="30">
        <v>149070.82</v>
      </c>
      <c r="AF82" s="30">
        <v>246890.28</v>
      </c>
      <c r="AG82" s="30">
        <v>4284</v>
      </c>
      <c r="AH82" s="30">
        <v>0.0173518374234903</v>
      </c>
    </row>
    <row r="83" ht="28.5" customHeight="1" spans="1:34">
      <c r="A83" s="59" t="s">
        <v>1585</v>
      </c>
      <c r="B83" s="48">
        <v>30695.09</v>
      </c>
      <c r="C83" s="48">
        <v>30718.97</v>
      </c>
      <c r="D83" s="49">
        <v>27201.89</v>
      </c>
      <c r="E83" s="46">
        <v>27201.89</v>
      </c>
      <c r="F83" s="46">
        <v>27201.89</v>
      </c>
      <c r="G83" s="46">
        <f t="shared" si="2"/>
        <v>0</v>
      </c>
      <c r="H83" s="47" t="s">
        <v>1577</v>
      </c>
      <c r="I83" s="47" t="s">
        <v>1585</v>
      </c>
      <c r="J83" s="46">
        <v>30695.09</v>
      </c>
      <c r="K83" s="46">
        <v>30718.97</v>
      </c>
      <c r="L83" s="46">
        <v>27201.89</v>
      </c>
      <c r="M83" s="28" t="s">
        <v>1608</v>
      </c>
      <c r="N83" s="28" t="s">
        <v>1609</v>
      </c>
      <c r="O83" s="28">
        <v>46606.26</v>
      </c>
      <c r="P83" s="28">
        <v>44430.24</v>
      </c>
      <c r="Q83" s="28">
        <v>47033.88</v>
      </c>
      <c r="R83" s="28">
        <v>1.05860062876095</v>
      </c>
      <c r="U83" s="30" t="s">
        <v>1604</v>
      </c>
      <c r="V83" s="30" t="s">
        <v>1609</v>
      </c>
      <c r="W83" s="30">
        <v>46606.26</v>
      </c>
      <c r="X83" s="30">
        <v>44430.24</v>
      </c>
      <c r="Y83" s="30">
        <v>46015</v>
      </c>
      <c r="Z83" s="30">
        <v>1.03566849965249</v>
      </c>
      <c r="AA83" s="30">
        <v>137051.5</v>
      </c>
      <c r="AC83" s="30" t="s">
        <v>1604</v>
      </c>
      <c r="AD83" s="30" t="s">
        <v>1609</v>
      </c>
      <c r="AE83" s="30">
        <v>46606.26</v>
      </c>
      <c r="AF83" s="30">
        <v>44430.24</v>
      </c>
      <c r="AG83" s="30">
        <v>46015</v>
      </c>
      <c r="AH83" s="30">
        <v>1.03566849965249</v>
      </c>
    </row>
    <row r="84" ht="28.5" customHeight="1" spans="1:34">
      <c r="A84" s="43" t="s">
        <v>1587</v>
      </c>
      <c r="B84" s="48">
        <v>1139.91</v>
      </c>
      <c r="C84" s="48">
        <v>1506.65</v>
      </c>
      <c r="D84" s="49">
        <v>283.83</v>
      </c>
      <c r="E84" s="46">
        <v>283.83</v>
      </c>
      <c r="F84" s="46">
        <v>283.83</v>
      </c>
      <c r="G84" s="46">
        <f t="shared" si="2"/>
        <v>0</v>
      </c>
      <c r="H84" s="47" t="s">
        <v>1581</v>
      </c>
      <c r="I84" s="47" t="s">
        <v>1587</v>
      </c>
      <c r="J84" s="46">
        <v>1139.91</v>
      </c>
      <c r="K84" s="46">
        <v>1506.65</v>
      </c>
      <c r="L84" s="46">
        <v>283.83</v>
      </c>
      <c r="M84" s="28" t="s">
        <v>1610</v>
      </c>
      <c r="N84" s="28" t="s">
        <v>1611</v>
      </c>
      <c r="O84" s="28">
        <v>20024</v>
      </c>
      <c r="P84" s="28">
        <v>13634</v>
      </c>
      <c r="Q84" s="28">
        <v>20789.48</v>
      </c>
      <c r="R84" s="28">
        <v>1.52482616986944</v>
      </c>
      <c r="U84" s="30" t="s">
        <v>1606</v>
      </c>
      <c r="V84" s="30" t="s">
        <v>1611</v>
      </c>
      <c r="W84" s="30">
        <v>20024</v>
      </c>
      <c r="X84" s="30">
        <v>13634</v>
      </c>
      <c r="Y84" s="30">
        <v>20789.48</v>
      </c>
      <c r="Z84" s="30">
        <v>1.52482616986944</v>
      </c>
      <c r="AA84" s="30">
        <v>54447.48</v>
      </c>
      <c r="AC84" s="30" t="s">
        <v>1606</v>
      </c>
      <c r="AD84" s="30" t="s">
        <v>1611</v>
      </c>
      <c r="AE84" s="30">
        <v>20024</v>
      </c>
      <c r="AF84" s="30">
        <v>13634</v>
      </c>
      <c r="AG84" s="30">
        <v>20789.48</v>
      </c>
      <c r="AH84" s="30">
        <v>1.52482616986944</v>
      </c>
    </row>
    <row r="85" ht="28.5" customHeight="1" spans="1:34">
      <c r="A85" s="43" t="s">
        <v>1589</v>
      </c>
      <c r="B85" s="48">
        <v>8698.32</v>
      </c>
      <c r="C85" s="48">
        <v>9241.06</v>
      </c>
      <c r="D85" s="49">
        <v>7685</v>
      </c>
      <c r="E85" s="46">
        <v>7685</v>
      </c>
      <c r="F85" s="46">
        <v>7685</v>
      </c>
      <c r="G85" s="46">
        <f t="shared" si="2"/>
        <v>0</v>
      </c>
      <c r="H85" s="47" t="s">
        <v>1584</v>
      </c>
      <c r="I85" s="47" t="s">
        <v>1589</v>
      </c>
      <c r="J85" s="46">
        <v>8698.32</v>
      </c>
      <c r="K85" s="46">
        <v>9241.06</v>
      </c>
      <c r="L85" s="46">
        <v>7685</v>
      </c>
      <c r="M85" s="28" t="s">
        <v>1612</v>
      </c>
      <c r="N85" s="28" t="s">
        <v>1613</v>
      </c>
      <c r="O85" s="28">
        <v>11068</v>
      </c>
      <c r="P85" s="28">
        <v>6014</v>
      </c>
      <c r="Q85" s="28">
        <v>6892</v>
      </c>
      <c r="R85" s="28">
        <v>1.14599268373794</v>
      </c>
      <c r="U85" s="30" t="s">
        <v>1608</v>
      </c>
      <c r="V85" s="30" t="s">
        <v>1613</v>
      </c>
      <c r="W85" s="30">
        <v>11068</v>
      </c>
      <c r="X85" s="30">
        <v>6014</v>
      </c>
      <c r="Y85" s="30">
        <v>6892</v>
      </c>
      <c r="Z85" s="30">
        <v>1.14599268373794</v>
      </c>
      <c r="AA85" s="30">
        <v>23974</v>
      </c>
      <c r="AC85" s="30" t="s">
        <v>1608</v>
      </c>
      <c r="AD85" s="30" t="s">
        <v>1613</v>
      </c>
      <c r="AE85" s="30">
        <v>11068</v>
      </c>
      <c r="AF85" s="30">
        <v>6014</v>
      </c>
      <c r="AG85" s="30">
        <v>6892</v>
      </c>
      <c r="AH85" s="30">
        <v>1.14599268373794</v>
      </c>
    </row>
    <row r="86" ht="28.5" customHeight="1" spans="1:34">
      <c r="A86" s="43" t="s">
        <v>1593</v>
      </c>
      <c r="B86" s="48">
        <v>23460.55</v>
      </c>
      <c r="C86" s="48">
        <v>17774.09</v>
      </c>
      <c r="D86" s="49">
        <v>13568.376</v>
      </c>
      <c r="E86" s="46">
        <v>13568.376</v>
      </c>
      <c r="F86" s="46">
        <v>13388.376</v>
      </c>
      <c r="G86" s="46">
        <f t="shared" si="2"/>
        <v>0</v>
      </c>
      <c r="H86" s="47" t="s">
        <v>1586</v>
      </c>
      <c r="I86" s="47" t="s">
        <v>1593</v>
      </c>
      <c r="J86" s="46">
        <v>23460.55</v>
      </c>
      <c r="K86" s="46">
        <v>17774.09</v>
      </c>
      <c r="L86" s="46">
        <v>13568.376</v>
      </c>
      <c r="M86" s="28" t="s">
        <v>1614</v>
      </c>
      <c r="N86" s="28" t="s">
        <v>1615</v>
      </c>
      <c r="O86" s="28">
        <v>8956</v>
      </c>
      <c r="P86" s="28">
        <v>7620</v>
      </c>
      <c r="Q86" s="28">
        <v>13897.48</v>
      </c>
      <c r="R86" s="28">
        <v>1.82381627296588</v>
      </c>
      <c r="U86" s="30" t="s">
        <v>1610</v>
      </c>
      <c r="V86" s="30" t="s">
        <v>1615</v>
      </c>
      <c r="W86" s="30">
        <v>8956</v>
      </c>
      <c r="X86" s="30">
        <v>7620</v>
      </c>
      <c r="Y86" s="30">
        <v>13897.48</v>
      </c>
      <c r="Z86" s="30">
        <v>1.82381627296588</v>
      </c>
      <c r="AA86" s="30">
        <v>30473.48</v>
      </c>
      <c r="AC86" s="30" t="s">
        <v>1610</v>
      </c>
      <c r="AD86" s="30" t="s">
        <v>1615</v>
      </c>
      <c r="AE86" s="30">
        <v>8956</v>
      </c>
      <c r="AF86" s="30">
        <v>7620</v>
      </c>
      <c r="AG86" s="30">
        <v>13897.48</v>
      </c>
      <c r="AH86" s="30">
        <v>1.82381627296588</v>
      </c>
    </row>
    <row r="87" ht="28.5" customHeight="1" spans="1:34">
      <c r="A87" s="43" t="s">
        <v>1595</v>
      </c>
      <c r="B87" s="48">
        <v>3228</v>
      </c>
      <c r="C87" s="48">
        <v>3000</v>
      </c>
      <c r="D87" s="49">
        <v>795</v>
      </c>
      <c r="E87" s="46">
        <v>795</v>
      </c>
      <c r="F87" s="46">
        <v>795</v>
      </c>
      <c r="G87" s="46">
        <f t="shared" si="2"/>
        <v>0</v>
      </c>
      <c r="H87" s="47" t="s">
        <v>1588</v>
      </c>
      <c r="I87" s="47" t="s">
        <v>1595</v>
      </c>
      <c r="J87" s="46">
        <v>3228</v>
      </c>
      <c r="K87" s="46">
        <v>3000</v>
      </c>
      <c r="L87" s="46">
        <v>795</v>
      </c>
      <c r="M87" s="28" t="s">
        <v>1616</v>
      </c>
      <c r="N87" s="28" t="s">
        <v>1617</v>
      </c>
      <c r="O87" s="28">
        <v>157775</v>
      </c>
      <c r="P87" s="28">
        <v>144396</v>
      </c>
      <c r="Q87" s="28">
        <v>158955</v>
      </c>
      <c r="R87" s="28">
        <v>1.10082689271171</v>
      </c>
      <c r="U87" s="30" t="s">
        <v>1612</v>
      </c>
      <c r="V87" s="30" t="s">
        <v>1617</v>
      </c>
      <c r="W87" s="30">
        <v>157775</v>
      </c>
      <c r="X87" s="30">
        <v>144396</v>
      </c>
      <c r="Y87" s="30">
        <v>158955</v>
      </c>
      <c r="Z87" s="30">
        <v>1.10082689271171</v>
      </c>
      <c r="AA87" s="30">
        <v>461126</v>
      </c>
      <c r="AC87" s="30" t="s">
        <v>1612</v>
      </c>
      <c r="AD87" s="30" t="s">
        <v>1617</v>
      </c>
      <c r="AE87" s="30">
        <v>157775</v>
      </c>
      <c r="AF87" s="30">
        <v>144396</v>
      </c>
      <c r="AG87" s="30">
        <v>158955</v>
      </c>
      <c r="AH87" s="30">
        <v>1.10082689271171</v>
      </c>
    </row>
    <row r="88" ht="28.5" customHeight="1" spans="1:34">
      <c r="A88" s="43"/>
      <c r="B88" s="48"/>
      <c r="C88" s="48"/>
      <c r="D88" s="49">
        <v>47</v>
      </c>
      <c r="E88" s="46"/>
      <c r="F88" s="46"/>
      <c r="G88" s="46"/>
      <c r="H88" s="47" t="s">
        <v>1618</v>
      </c>
      <c r="I88" s="47" t="s">
        <v>1619</v>
      </c>
      <c r="J88" s="46">
        <v>10000</v>
      </c>
      <c r="K88" s="46">
        <v>47</v>
      </c>
      <c r="L88" s="46">
        <v>47</v>
      </c>
      <c r="M88" s="28" t="s">
        <v>1620</v>
      </c>
      <c r="N88" s="28" t="s">
        <v>1621</v>
      </c>
      <c r="O88" s="28">
        <v>157575</v>
      </c>
      <c r="P88" s="28">
        <v>104496</v>
      </c>
      <c r="Q88" s="28">
        <v>157225</v>
      </c>
      <c r="R88" s="28">
        <v>1.50460304700658</v>
      </c>
      <c r="U88" s="30" t="s">
        <v>1614</v>
      </c>
      <c r="V88" s="30" t="s">
        <v>1621</v>
      </c>
      <c r="W88" s="30">
        <v>157575</v>
      </c>
      <c r="X88" s="30">
        <v>104496</v>
      </c>
      <c r="Y88" s="30">
        <v>157225</v>
      </c>
      <c r="Z88" s="30">
        <v>1.50460304700658</v>
      </c>
      <c r="AA88" s="30">
        <v>419296</v>
      </c>
      <c r="AC88" s="30" t="s">
        <v>1614</v>
      </c>
      <c r="AD88" s="30" t="s">
        <v>1621</v>
      </c>
      <c r="AE88" s="30">
        <v>157575</v>
      </c>
      <c r="AF88" s="30">
        <v>104496</v>
      </c>
      <c r="AG88" s="30">
        <v>157225</v>
      </c>
      <c r="AH88" s="30">
        <v>1.50460304700658</v>
      </c>
    </row>
    <row r="89" ht="28.5" customHeight="1" spans="1:34">
      <c r="A89" s="43" t="s">
        <v>1599</v>
      </c>
      <c r="B89" s="48">
        <v>860</v>
      </c>
      <c r="C89" s="48">
        <v>237</v>
      </c>
      <c r="D89" s="49">
        <v>98.57</v>
      </c>
      <c r="E89" s="46">
        <v>98.57</v>
      </c>
      <c r="F89" s="46">
        <v>98.57</v>
      </c>
      <c r="G89" s="46">
        <f t="shared" ref="G89:G112" si="3">D89-E89</f>
        <v>0</v>
      </c>
      <c r="H89" s="47" t="s">
        <v>1592</v>
      </c>
      <c r="I89" s="47" t="s">
        <v>1599</v>
      </c>
      <c r="J89" s="46">
        <v>860</v>
      </c>
      <c r="K89" s="46">
        <v>237</v>
      </c>
      <c r="L89" s="46">
        <v>98.57</v>
      </c>
      <c r="M89" s="28" t="s">
        <v>1622</v>
      </c>
      <c r="N89" s="28" t="s">
        <v>1623</v>
      </c>
      <c r="O89" s="28">
        <v>78538</v>
      </c>
      <c r="P89" s="28">
        <v>164122</v>
      </c>
      <c r="Q89" s="28">
        <v>187568</v>
      </c>
      <c r="R89" s="28">
        <v>1.14285714285714</v>
      </c>
      <c r="U89" s="30" t="s">
        <v>1616</v>
      </c>
      <c r="V89" s="30" t="s">
        <v>1623</v>
      </c>
      <c r="W89" s="30">
        <v>78538</v>
      </c>
      <c r="X89" s="30">
        <v>164122</v>
      </c>
      <c r="Y89" s="30">
        <v>186668</v>
      </c>
      <c r="Z89" s="30">
        <v>1.13737341733588</v>
      </c>
      <c r="AA89" s="30">
        <v>429328</v>
      </c>
      <c r="AC89" s="30" t="s">
        <v>1616</v>
      </c>
      <c r="AD89" s="30" t="s">
        <v>1623</v>
      </c>
      <c r="AE89" s="30">
        <v>78538</v>
      </c>
      <c r="AF89" s="30">
        <v>164122</v>
      </c>
      <c r="AG89" s="30">
        <v>186668</v>
      </c>
      <c r="AH89" s="30">
        <v>1.13737341733588</v>
      </c>
    </row>
    <row r="90" ht="28.5" customHeight="1" spans="1:34">
      <c r="A90" s="43" t="s">
        <v>1601</v>
      </c>
      <c r="B90" s="48">
        <v>440.11</v>
      </c>
      <c r="C90" s="48">
        <v>9164.13</v>
      </c>
      <c r="D90" s="49">
        <v>3692.466</v>
      </c>
      <c r="E90" s="46">
        <v>3739.466</v>
      </c>
      <c r="F90" s="46">
        <v>3654.466</v>
      </c>
      <c r="G90" s="46">
        <f t="shared" si="3"/>
        <v>-47</v>
      </c>
      <c r="H90" s="47" t="s">
        <v>1594</v>
      </c>
      <c r="I90" s="47" t="s">
        <v>1601</v>
      </c>
      <c r="J90" s="46">
        <v>440.11</v>
      </c>
      <c r="K90" s="46">
        <v>9164.13</v>
      </c>
      <c r="L90" s="46">
        <v>3692.466</v>
      </c>
      <c r="M90" s="28" t="s">
        <v>1624</v>
      </c>
      <c r="N90" s="28" t="s">
        <v>1625</v>
      </c>
      <c r="O90" s="28">
        <v>15500</v>
      </c>
      <c r="P90" s="28">
        <v>15500</v>
      </c>
      <c r="Q90" s="28">
        <v>15500</v>
      </c>
      <c r="R90" s="28">
        <v>1</v>
      </c>
      <c r="U90" s="30" t="s">
        <v>1620</v>
      </c>
      <c r="V90" s="30" t="s">
        <v>1625</v>
      </c>
      <c r="W90" s="30">
        <v>15500</v>
      </c>
      <c r="X90" s="30">
        <v>15500</v>
      </c>
      <c r="Y90" s="30">
        <v>15500</v>
      </c>
      <c r="Z90" s="30">
        <v>1</v>
      </c>
      <c r="AA90" s="30">
        <v>46500</v>
      </c>
      <c r="AC90" s="30" t="s">
        <v>1620</v>
      </c>
      <c r="AD90" s="30" t="s">
        <v>1625</v>
      </c>
      <c r="AE90" s="30">
        <v>15500</v>
      </c>
      <c r="AF90" s="30">
        <v>15500</v>
      </c>
      <c r="AG90" s="30">
        <v>15500</v>
      </c>
      <c r="AH90" s="30">
        <v>1</v>
      </c>
    </row>
    <row r="91" ht="28.5" customHeight="1" spans="1:34">
      <c r="A91" s="43" t="s">
        <v>1603</v>
      </c>
      <c r="B91" s="48">
        <v>397114</v>
      </c>
      <c r="C91" s="48">
        <v>726074.11</v>
      </c>
      <c r="D91" s="49">
        <v>856560.482755</v>
      </c>
      <c r="E91" s="46">
        <v>856560.482755</v>
      </c>
      <c r="F91" s="46">
        <v>856560.482755</v>
      </c>
      <c r="G91" s="46">
        <f t="shared" si="3"/>
        <v>0</v>
      </c>
      <c r="H91" s="47" t="s">
        <v>1598</v>
      </c>
      <c r="I91" s="47" t="s">
        <v>1603</v>
      </c>
      <c r="J91" s="46">
        <v>397114</v>
      </c>
      <c r="K91" s="46">
        <v>726074.11</v>
      </c>
      <c r="L91" s="46">
        <v>856560.482755</v>
      </c>
      <c r="M91" s="28" t="s">
        <v>1626</v>
      </c>
      <c r="N91" s="28" t="s">
        <v>1627</v>
      </c>
      <c r="O91" s="28">
        <v>59704</v>
      </c>
      <c r="P91" s="28">
        <v>42.28</v>
      </c>
      <c r="Q91" s="28">
        <v>596.16</v>
      </c>
      <c r="R91" s="28">
        <v>14.1002838221381</v>
      </c>
      <c r="U91" s="30" t="s">
        <v>1622</v>
      </c>
      <c r="V91" s="30" t="s">
        <v>1627</v>
      </c>
      <c r="W91" s="30">
        <v>59704</v>
      </c>
      <c r="X91" s="30">
        <v>42.28</v>
      </c>
      <c r="Y91" s="30">
        <v>840.25</v>
      </c>
      <c r="Z91" s="30">
        <v>19.8734626300851</v>
      </c>
      <c r="AA91" s="30">
        <v>60586.53</v>
      </c>
      <c r="AC91" s="30" t="s">
        <v>1622</v>
      </c>
      <c r="AD91" s="30" t="s">
        <v>1627</v>
      </c>
      <c r="AE91" s="30">
        <v>59704</v>
      </c>
      <c r="AF91" s="30">
        <v>42.28</v>
      </c>
      <c r="AG91" s="30">
        <v>840.25</v>
      </c>
      <c r="AH91" s="30">
        <v>19.8734626300851</v>
      </c>
    </row>
    <row r="92" ht="28.5" customHeight="1" spans="1:34">
      <c r="A92" s="43" t="s">
        <v>1605</v>
      </c>
      <c r="B92" s="48">
        <v>200966.15</v>
      </c>
      <c r="C92" s="48">
        <v>124267.24</v>
      </c>
      <c r="D92" s="49">
        <v>235761.76</v>
      </c>
      <c r="E92" s="46">
        <v>240672.38</v>
      </c>
      <c r="F92" s="46">
        <v>252563.92</v>
      </c>
      <c r="G92" s="46">
        <f t="shared" si="3"/>
        <v>-4910.62</v>
      </c>
      <c r="H92" s="47" t="s">
        <v>1600</v>
      </c>
      <c r="I92" s="47" t="s">
        <v>1605</v>
      </c>
      <c r="J92" s="46">
        <v>200966.15</v>
      </c>
      <c r="K92" s="46">
        <v>124267.24</v>
      </c>
      <c r="L92" s="46">
        <v>235761.76</v>
      </c>
      <c r="M92" s="28" t="s">
        <v>1628</v>
      </c>
      <c r="N92" s="28" t="s">
        <v>1629</v>
      </c>
      <c r="O92" s="28">
        <v>13</v>
      </c>
      <c r="P92" s="28">
        <v>145975.86</v>
      </c>
      <c r="Q92" s="28">
        <v>169581.84</v>
      </c>
      <c r="R92" s="28">
        <v>1.16171153230404</v>
      </c>
      <c r="U92" s="30" t="s">
        <v>1624</v>
      </c>
      <c r="V92" s="30" t="s">
        <v>1629</v>
      </c>
      <c r="W92" s="30">
        <v>13</v>
      </c>
      <c r="X92" s="30">
        <v>145975.86</v>
      </c>
      <c r="Y92" s="30">
        <v>169237.75</v>
      </c>
      <c r="Z92" s="30">
        <v>1.15935436174173</v>
      </c>
      <c r="AA92" s="30">
        <v>315226.61</v>
      </c>
      <c r="AC92" s="30" t="s">
        <v>1624</v>
      </c>
      <c r="AD92" s="30" t="s">
        <v>1629</v>
      </c>
      <c r="AE92" s="30">
        <v>13</v>
      </c>
      <c r="AF92" s="30">
        <v>145975.86</v>
      </c>
      <c r="AG92" s="30">
        <v>168737.75</v>
      </c>
      <c r="AH92" s="30">
        <v>1.15592913787252</v>
      </c>
    </row>
    <row r="93" ht="28.5" customHeight="1" spans="1:34">
      <c r="A93" s="43" t="s">
        <v>1607</v>
      </c>
      <c r="B93" s="48">
        <v>149070.82</v>
      </c>
      <c r="C93" s="48">
        <v>246890.28</v>
      </c>
      <c r="D93" s="49">
        <v>19800.88</v>
      </c>
      <c r="E93" s="46">
        <v>14890.26</v>
      </c>
      <c r="F93" s="46">
        <v>4284</v>
      </c>
      <c r="G93" s="46">
        <f t="shared" si="3"/>
        <v>4910.62</v>
      </c>
      <c r="H93" s="47" t="s">
        <v>1602</v>
      </c>
      <c r="I93" s="47" t="s">
        <v>1607</v>
      </c>
      <c r="J93" s="46">
        <v>149070.82</v>
      </c>
      <c r="K93" s="46">
        <v>246890.28</v>
      </c>
      <c r="L93" s="46">
        <v>19800.88</v>
      </c>
      <c r="M93" s="28" t="s">
        <v>1630</v>
      </c>
      <c r="N93" s="28" t="s">
        <v>1631</v>
      </c>
      <c r="O93" s="28">
        <v>76704</v>
      </c>
      <c r="P93" s="28">
        <v>82838</v>
      </c>
      <c r="Q93" s="28">
        <v>109144</v>
      </c>
      <c r="R93" s="28">
        <v>1.3175595741085</v>
      </c>
      <c r="U93" s="30" t="s">
        <v>1626</v>
      </c>
      <c r="V93" s="30" t="s">
        <v>1631</v>
      </c>
      <c r="W93" s="30">
        <v>76704</v>
      </c>
      <c r="X93" s="30">
        <v>82838</v>
      </c>
      <c r="Y93" s="30">
        <v>109144</v>
      </c>
      <c r="Z93" s="30">
        <v>1.3175595741085</v>
      </c>
      <c r="AA93" s="30">
        <v>268686</v>
      </c>
      <c r="AC93" s="30" t="s">
        <v>1626</v>
      </c>
      <c r="AD93" s="30" t="s">
        <v>1631</v>
      </c>
      <c r="AE93" s="30">
        <v>76704</v>
      </c>
      <c r="AF93" s="30">
        <v>82838</v>
      </c>
      <c r="AG93" s="30">
        <v>109144</v>
      </c>
      <c r="AH93" s="30">
        <v>1.3175595741085</v>
      </c>
    </row>
    <row r="94" ht="28.5" customHeight="1" spans="1:34">
      <c r="A94" s="43" t="s">
        <v>1609</v>
      </c>
      <c r="B94" s="48">
        <v>46606.26</v>
      </c>
      <c r="C94" s="48">
        <v>44430.24</v>
      </c>
      <c r="D94" s="49">
        <v>47033.88</v>
      </c>
      <c r="E94" s="46">
        <v>47033.88</v>
      </c>
      <c r="F94" s="46">
        <v>46015</v>
      </c>
      <c r="G94" s="46">
        <f t="shared" si="3"/>
        <v>0</v>
      </c>
      <c r="H94" s="47" t="s">
        <v>1604</v>
      </c>
      <c r="I94" s="47" t="s">
        <v>1609</v>
      </c>
      <c r="J94" s="46">
        <v>46606.26</v>
      </c>
      <c r="K94" s="46">
        <v>44430.24</v>
      </c>
      <c r="L94" s="46">
        <v>47033.88</v>
      </c>
      <c r="M94" s="28" t="s">
        <v>1632</v>
      </c>
      <c r="N94" s="28" t="s">
        <v>1633</v>
      </c>
      <c r="O94" s="28">
        <v>157</v>
      </c>
      <c r="P94" s="28">
        <v>157</v>
      </c>
      <c r="Q94" s="28">
        <v>100</v>
      </c>
      <c r="R94" s="28">
        <v>0.636942675159236</v>
      </c>
      <c r="U94" s="30" t="s">
        <v>1628</v>
      </c>
      <c r="V94" s="30" t="s">
        <v>1633</v>
      </c>
      <c r="W94" s="30">
        <v>157</v>
      </c>
      <c r="X94" s="30">
        <v>157</v>
      </c>
      <c r="Y94" s="30">
        <v>100</v>
      </c>
      <c r="Z94" s="30">
        <v>0.636942675159236</v>
      </c>
      <c r="AA94" s="30">
        <v>414</v>
      </c>
      <c r="AC94" s="30" t="s">
        <v>1628</v>
      </c>
      <c r="AD94" s="30" t="s">
        <v>1633</v>
      </c>
      <c r="AE94" s="30">
        <v>157</v>
      </c>
      <c r="AF94" s="30">
        <v>157</v>
      </c>
      <c r="AG94" s="30">
        <v>157</v>
      </c>
      <c r="AH94" s="30">
        <v>1</v>
      </c>
    </row>
    <row r="95" ht="28.5" customHeight="1" spans="1:34">
      <c r="A95" s="43" t="s">
        <v>1611</v>
      </c>
      <c r="B95" s="48">
        <v>20024</v>
      </c>
      <c r="C95" s="48">
        <v>13634</v>
      </c>
      <c r="D95" s="49">
        <v>20789.48</v>
      </c>
      <c r="E95" s="46">
        <v>20789.48</v>
      </c>
      <c r="F95" s="46">
        <v>20789.48</v>
      </c>
      <c r="G95" s="46">
        <f t="shared" si="3"/>
        <v>0</v>
      </c>
      <c r="H95" s="47" t="s">
        <v>1606</v>
      </c>
      <c r="I95" s="47" t="s">
        <v>1611</v>
      </c>
      <c r="J95" s="46">
        <v>20024</v>
      </c>
      <c r="K95" s="46">
        <v>13634</v>
      </c>
      <c r="L95" s="46">
        <v>20789.48</v>
      </c>
      <c r="M95" s="28" t="s">
        <v>1634</v>
      </c>
      <c r="N95" s="28" t="s">
        <v>1635</v>
      </c>
      <c r="O95" s="28">
        <v>73945</v>
      </c>
      <c r="P95" s="28">
        <v>80088</v>
      </c>
      <c r="Q95" s="28">
        <v>104762</v>
      </c>
      <c r="R95" s="28">
        <v>1.30808610528419</v>
      </c>
      <c r="U95" s="30" t="s">
        <v>1630</v>
      </c>
      <c r="V95" s="30" t="s">
        <v>1635</v>
      </c>
      <c r="W95" s="30">
        <v>73945</v>
      </c>
      <c r="X95" s="30">
        <v>80088</v>
      </c>
      <c r="Y95" s="30">
        <v>104762</v>
      </c>
      <c r="Z95" s="30">
        <v>1.30808610528419</v>
      </c>
      <c r="AA95" s="30">
        <v>258795</v>
      </c>
      <c r="AC95" s="30" t="s">
        <v>1630</v>
      </c>
      <c r="AD95" s="30" t="s">
        <v>1635</v>
      </c>
      <c r="AE95" s="30">
        <v>73945</v>
      </c>
      <c r="AF95" s="30">
        <v>80088</v>
      </c>
      <c r="AG95" s="30">
        <v>104762</v>
      </c>
      <c r="AH95" s="30">
        <v>1.30808610528419</v>
      </c>
    </row>
    <row r="96" ht="28.5" customHeight="1" spans="1:34">
      <c r="A96" s="51" t="s">
        <v>1613</v>
      </c>
      <c r="B96" s="53">
        <v>11068</v>
      </c>
      <c r="C96" s="53">
        <v>6014</v>
      </c>
      <c r="D96" s="54">
        <v>6892</v>
      </c>
      <c r="E96" s="46">
        <v>6892</v>
      </c>
      <c r="F96" s="46">
        <v>6892</v>
      </c>
      <c r="G96" s="46">
        <f t="shared" si="3"/>
        <v>0</v>
      </c>
      <c r="H96" s="47" t="s">
        <v>1608</v>
      </c>
      <c r="I96" s="47" t="s">
        <v>1613</v>
      </c>
      <c r="J96" s="46">
        <v>11068</v>
      </c>
      <c r="K96" s="46">
        <v>6014</v>
      </c>
      <c r="L96" s="46">
        <v>6892</v>
      </c>
      <c r="M96" s="28" t="s">
        <v>1636</v>
      </c>
      <c r="N96" s="28" t="s">
        <v>1637</v>
      </c>
      <c r="O96" s="28">
        <v>2563</v>
      </c>
      <c r="P96" s="28">
        <v>2593</v>
      </c>
      <c r="Q96" s="28">
        <v>4225</v>
      </c>
      <c r="R96" s="28">
        <v>1.62938681064404</v>
      </c>
      <c r="U96" s="30" t="s">
        <v>1632</v>
      </c>
      <c r="V96" s="30" t="s">
        <v>1637</v>
      </c>
      <c r="W96" s="30">
        <v>2563</v>
      </c>
      <c r="X96" s="30">
        <v>2593</v>
      </c>
      <c r="Y96" s="30">
        <v>4225</v>
      </c>
      <c r="Z96" s="30">
        <v>1.62938681064404</v>
      </c>
      <c r="AA96" s="30">
        <v>9381</v>
      </c>
      <c r="AC96" s="30" t="s">
        <v>1632</v>
      </c>
      <c r="AD96" s="30" t="s">
        <v>1637</v>
      </c>
      <c r="AE96" s="30">
        <v>2563</v>
      </c>
      <c r="AF96" s="30">
        <v>2593</v>
      </c>
      <c r="AG96" s="30">
        <v>4225</v>
      </c>
      <c r="AH96" s="30">
        <v>1.62938681064404</v>
      </c>
    </row>
    <row r="97" ht="24" customHeight="1" spans="1:34">
      <c r="A97" s="58" t="s">
        <v>1615</v>
      </c>
      <c r="B97" s="44">
        <v>8956</v>
      </c>
      <c r="C97" s="44">
        <v>7620</v>
      </c>
      <c r="D97" s="45">
        <v>13897.48</v>
      </c>
      <c r="E97" s="46">
        <v>13897.48</v>
      </c>
      <c r="F97" s="46">
        <v>13897.48</v>
      </c>
      <c r="G97" s="46">
        <f t="shared" si="3"/>
        <v>0</v>
      </c>
      <c r="H97" s="47" t="s">
        <v>1610</v>
      </c>
      <c r="I97" s="47" t="s">
        <v>1615</v>
      </c>
      <c r="J97" s="46">
        <v>8956</v>
      </c>
      <c r="K97" s="46">
        <v>7620</v>
      </c>
      <c r="L97" s="46">
        <v>13897.48</v>
      </c>
      <c r="M97" s="28" t="s">
        <v>1638</v>
      </c>
      <c r="N97" s="28" t="s">
        <v>1639</v>
      </c>
      <c r="O97" s="28">
        <v>24895.97</v>
      </c>
      <c r="P97" s="28">
        <v>79341.9</v>
      </c>
      <c r="Q97" s="28">
        <v>42628.53</v>
      </c>
      <c r="R97" s="28">
        <v>0.537276394943907</v>
      </c>
      <c r="U97" s="30" t="s">
        <v>1634</v>
      </c>
      <c r="V97" s="30" t="s">
        <v>1639</v>
      </c>
      <c r="W97" s="30">
        <v>24895.97</v>
      </c>
      <c r="X97" s="30">
        <v>79341.9</v>
      </c>
      <c r="Y97" s="30">
        <v>42628.53</v>
      </c>
      <c r="Z97" s="30">
        <v>0.537276394943907</v>
      </c>
      <c r="AA97" s="30">
        <v>146866.4</v>
      </c>
      <c r="AC97" s="30" t="s">
        <v>1634</v>
      </c>
      <c r="AD97" s="30" t="s">
        <v>1639</v>
      </c>
      <c r="AE97" s="30">
        <v>24895.97</v>
      </c>
      <c r="AF97" s="30">
        <v>79341.9</v>
      </c>
      <c r="AG97" s="30">
        <v>42628.53</v>
      </c>
      <c r="AH97" s="30">
        <v>0.537276394943907</v>
      </c>
    </row>
    <row r="98" ht="24" customHeight="1" spans="1:34">
      <c r="A98" s="43" t="s">
        <v>1617</v>
      </c>
      <c r="B98" s="48">
        <v>157775</v>
      </c>
      <c r="C98" s="48">
        <v>144396</v>
      </c>
      <c r="D98" s="49">
        <v>158955</v>
      </c>
      <c r="E98" s="46">
        <v>158955</v>
      </c>
      <c r="F98" s="46">
        <v>158955</v>
      </c>
      <c r="G98" s="46">
        <f t="shared" si="3"/>
        <v>0</v>
      </c>
      <c r="H98" s="47" t="s">
        <v>1612</v>
      </c>
      <c r="I98" s="47" t="s">
        <v>1617</v>
      </c>
      <c r="J98" s="46">
        <v>157775</v>
      </c>
      <c r="K98" s="46">
        <v>144396</v>
      </c>
      <c r="L98" s="46">
        <v>158955</v>
      </c>
      <c r="M98" s="28" t="s">
        <v>1640</v>
      </c>
      <c r="N98" s="28" t="s">
        <v>1641</v>
      </c>
      <c r="O98" s="28">
        <v>1500</v>
      </c>
      <c r="P98" s="28">
        <v>5608</v>
      </c>
      <c r="Q98" s="28">
        <v>110</v>
      </c>
      <c r="R98" s="28">
        <v>0.0196148359486448</v>
      </c>
      <c r="U98" s="30" t="s">
        <v>1642</v>
      </c>
      <c r="V98" s="30" t="s">
        <v>1643</v>
      </c>
      <c r="W98" s="30">
        <v>10250</v>
      </c>
      <c r="X98" s="30">
        <v>36900</v>
      </c>
      <c r="Y98" s="30">
        <v>955.53</v>
      </c>
      <c r="Z98" s="30">
        <v>0.0258951219512195</v>
      </c>
      <c r="AA98" s="30">
        <v>48105.53</v>
      </c>
      <c r="AC98" s="30" t="s">
        <v>1642</v>
      </c>
      <c r="AD98" s="30" t="s">
        <v>1643</v>
      </c>
      <c r="AE98" s="30">
        <v>10250</v>
      </c>
      <c r="AF98" s="30">
        <v>36900</v>
      </c>
      <c r="AG98" s="30">
        <v>955.53</v>
      </c>
      <c r="AH98" s="30">
        <v>0.0258951219512195</v>
      </c>
    </row>
    <row r="99" ht="24" customHeight="1" spans="1:34">
      <c r="A99" s="43" t="s">
        <v>1621</v>
      </c>
      <c r="B99" s="48">
        <v>157575</v>
      </c>
      <c r="C99" s="48">
        <v>104496</v>
      </c>
      <c r="D99" s="49">
        <v>157225</v>
      </c>
      <c r="E99" s="46">
        <v>157225</v>
      </c>
      <c r="F99" s="46">
        <v>157225</v>
      </c>
      <c r="G99" s="46">
        <f t="shared" si="3"/>
        <v>0</v>
      </c>
      <c r="H99" s="47" t="s">
        <v>1614</v>
      </c>
      <c r="I99" s="47" t="s">
        <v>1621</v>
      </c>
      <c r="J99" s="46">
        <v>157575</v>
      </c>
      <c r="K99" s="46">
        <v>104496</v>
      </c>
      <c r="L99" s="46">
        <v>157225</v>
      </c>
      <c r="M99" s="28" t="s">
        <v>1644</v>
      </c>
      <c r="N99" s="28" t="s">
        <v>1645</v>
      </c>
      <c r="O99" s="28">
        <v>6145.97</v>
      </c>
      <c r="P99" s="28">
        <v>9470.9</v>
      </c>
      <c r="Q99" s="28">
        <v>885.53</v>
      </c>
      <c r="R99" s="28">
        <v>0.0935000897485983</v>
      </c>
      <c r="U99" s="30" t="s">
        <v>1636</v>
      </c>
      <c r="V99" s="30" t="s">
        <v>1641</v>
      </c>
      <c r="W99" s="30">
        <v>1500</v>
      </c>
      <c r="X99" s="30">
        <v>5608</v>
      </c>
      <c r="Y99" s="30">
        <v>110</v>
      </c>
      <c r="Z99" s="30">
        <v>0.0196148359486448</v>
      </c>
      <c r="AA99" s="30">
        <v>7218</v>
      </c>
      <c r="AC99" s="30" t="s">
        <v>1636</v>
      </c>
      <c r="AD99" s="30" t="s">
        <v>1641</v>
      </c>
      <c r="AE99" s="30">
        <v>1500</v>
      </c>
      <c r="AF99" s="30">
        <v>5608</v>
      </c>
      <c r="AG99" s="30">
        <v>110</v>
      </c>
      <c r="AH99" s="30">
        <v>0.0196148359486448</v>
      </c>
    </row>
    <row r="100" ht="24" customHeight="1" spans="1:34">
      <c r="A100" s="43" t="s">
        <v>1623</v>
      </c>
      <c r="B100" s="48">
        <v>78538</v>
      </c>
      <c r="C100" s="48">
        <v>164122</v>
      </c>
      <c r="D100" s="49">
        <v>187568</v>
      </c>
      <c r="E100" s="46">
        <v>187568</v>
      </c>
      <c r="F100" s="46">
        <v>186668</v>
      </c>
      <c r="G100" s="46">
        <f t="shared" si="3"/>
        <v>0</v>
      </c>
      <c r="H100" s="47" t="s">
        <v>1616</v>
      </c>
      <c r="I100" s="47" t="s">
        <v>1623</v>
      </c>
      <c r="J100" s="46">
        <v>78538</v>
      </c>
      <c r="K100" s="46">
        <v>164122</v>
      </c>
      <c r="L100" s="46">
        <v>187568</v>
      </c>
      <c r="M100" s="28" t="s">
        <v>1646</v>
      </c>
      <c r="N100" s="28" t="s">
        <v>1647</v>
      </c>
      <c r="P100" s="28">
        <v>200</v>
      </c>
      <c r="Q100" s="28">
        <v>41633</v>
      </c>
      <c r="R100" s="28">
        <v>208.165</v>
      </c>
      <c r="U100" s="30" t="s">
        <v>1640</v>
      </c>
      <c r="V100" s="30" t="s">
        <v>1647</v>
      </c>
      <c r="W100" s="30"/>
      <c r="X100" s="30">
        <v>200</v>
      </c>
      <c r="Y100" s="30">
        <v>41563</v>
      </c>
      <c r="Z100" s="30">
        <v>207.815</v>
      </c>
      <c r="AA100" s="30">
        <v>41763</v>
      </c>
      <c r="AC100" s="30" t="s">
        <v>1640</v>
      </c>
      <c r="AD100" s="30" t="s">
        <v>1647</v>
      </c>
      <c r="AF100" s="30">
        <v>200</v>
      </c>
      <c r="AG100" s="30">
        <v>41563</v>
      </c>
      <c r="AH100" s="30">
        <v>207.815</v>
      </c>
    </row>
    <row r="101" ht="24" customHeight="1" spans="1:34">
      <c r="A101" s="43" t="s">
        <v>1625</v>
      </c>
      <c r="B101" s="48">
        <v>15500</v>
      </c>
      <c r="C101" s="48">
        <v>15500</v>
      </c>
      <c r="D101" s="49">
        <v>15500</v>
      </c>
      <c r="E101" s="46">
        <v>15500</v>
      </c>
      <c r="F101" s="46">
        <v>15500</v>
      </c>
      <c r="G101" s="46">
        <f t="shared" si="3"/>
        <v>0</v>
      </c>
      <c r="H101" s="47" t="s">
        <v>1620</v>
      </c>
      <c r="I101" s="47" t="s">
        <v>1625</v>
      </c>
      <c r="J101" s="46">
        <v>15500</v>
      </c>
      <c r="K101" s="46">
        <v>15500</v>
      </c>
      <c r="L101" s="46">
        <v>15500</v>
      </c>
      <c r="M101" s="28" t="s">
        <v>1648</v>
      </c>
      <c r="N101" s="28" t="s">
        <v>1649</v>
      </c>
      <c r="O101" s="28">
        <v>27160.62</v>
      </c>
      <c r="P101" s="28">
        <v>30950.77</v>
      </c>
      <c r="Q101" s="28">
        <v>41401.750531</v>
      </c>
      <c r="R101" s="28">
        <v>1.3376646374549</v>
      </c>
      <c r="U101" s="30" t="s">
        <v>1644</v>
      </c>
      <c r="V101" s="30" t="s">
        <v>1649</v>
      </c>
      <c r="W101" s="30">
        <v>27160.62</v>
      </c>
      <c r="X101" s="30">
        <v>30950.77</v>
      </c>
      <c r="Y101" s="30">
        <v>41401.750531</v>
      </c>
      <c r="Z101" s="30">
        <v>1.3376646374549</v>
      </c>
      <c r="AA101" s="30">
        <v>99513.140531</v>
      </c>
      <c r="AC101" s="30" t="s">
        <v>1644</v>
      </c>
      <c r="AD101" s="30" t="s">
        <v>1649</v>
      </c>
      <c r="AE101" s="30">
        <v>27160.62</v>
      </c>
      <c r="AF101" s="30">
        <v>30950.77</v>
      </c>
      <c r="AG101" s="30">
        <v>41401.750531</v>
      </c>
      <c r="AH101" s="30">
        <v>1.3376646374549</v>
      </c>
    </row>
    <row r="102" ht="24" customHeight="1" spans="1:34">
      <c r="A102" s="43" t="s">
        <v>1627</v>
      </c>
      <c r="B102" s="48">
        <v>59704</v>
      </c>
      <c r="C102" s="48">
        <v>42.28</v>
      </c>
      <c r="D102" s="49">
        <v>596.16</v>
      </c>
      <c r="E102" s="46">
        <v>596.16</v>
      </c>
      <c r="F102" s="46">
        <v>840.25</v>
      </c>
      <c r="G102" s="46">
        <f t="shared" si="3"/>
        <v>0</v>
      </c>
      <c r="H102" s="47" t="s">
        <v>1622</v>
      </c>
      <c r="I102" s="47" t="s">
        <v>1627</v>
      </c>
      <c r="J102" s="46">
        <v>59704</v>
      </c>
      <c r="K102" s="46">
        <v>42.28</v>
      </c>
      <c r="L102" s="46">
        <v>596.16</v>
      </c>
      <c r="M102" s="28" t="s">
        <v>1650</v>
      </c>
      <c r="N102" s="28" t="s">
        <v>1651</v>
      </c>
      <c r="O102" s="28">
        <v>1001.6</v>
      </c>
      <c r="P102" s="28">
        <v>1055.02</v>
      </c>
      <c r="Q102" s="28">
        <v>677.78</v>
      </c>
      <c r="R102" s="28">
        <v>0.642433318799644</v>
      </c>
      <c r="U102" s="30" t="s">
        <v>1648</v>
      </c>
      <c r="V102" s="30" t="s">
        <v>1652</v>
      </c>
      <c r="W102" s="30">
        <v>24809.2</v>
      </c>
      <c r="X102" s="30">
        <v>28122.93</v>
      </c>
      <c r="Y102" s="30">
        <v>38517.020531</v>
      </c>
      <c r="Z102" s="30">
        <v>1.36959486550655</v>
      </c>
      <c r="AA102" s="30">
        <v>91449.150531</v>
      </c>
      <c r="AC102" s="30" t="s">
        <v>1648</v>
      </c>
      <c r="AD102" s="30" t="s">
        <v>1652</v>
      </c>
      <c r="AE102" s="30">
        <v>24809.2</v>
      </c>
      <c r="AF102" s="30">
        <v>28122.93</v>
      </c>
      <c r="AG102" s="30">
        <v>6378.020531</v>
      </c>
      <c r="AH102" s="30">
        <v>0.226790755124022</v>
      </c>
    </row>
    <row r="103" ht="24" customHeight="1" spans="1:34">
      <c r="A103" s="43" t="s">
        <v>1629</v>
      </c>
      <c r="B103" s="48">
        <v>13</v>
      </c>
      <c r="C103" s="48">
        <v>145975.86</v>
      </c>
      <c r="D103" s="49">
        <v>169581.84</v>
      </c>
      <c r="E103" s="46">
        <v>169581.84</v>
      </c>
      <c r="F103" s="46">
        <v>168737.75</v>
      </c>
      <c r="G103" s="46">
        <f t="shared" si="3"/>
        <v>0</v>
      </c>
      <c r="H103" s="47" t="s">
        <v>1624</v>
      </c>
      <c r="I103" s="47" t="s">
        <v>1629</v>
      </c>
      <c r="J103" s="46">
        <v>13</v>
      </c>
      <c r="K103" s="46">
        <v>145975.86</v>
      </c>
      <c r="L103" s="46">
        <v>169581.84</v>
      </c>
      <c r="M103" s="28" t="s">
        <v>1653</v>
      </c>
      <c r="N103" s="28" t="s">
        <v>1652</v>
      </c>
      <c r="O103" s="28">
        <v>24809.2</v>
      </c>
      <c r="P103" s="28">
        <v>28122.93</v>
      </c>
      <c r="Q103" s="28">
        <v>38642.950531</v>
      </c>
      <c r="R103" s="28">
        <v>1.37407270618673</v>
      </c>
      <c r="U103" s="30" t="s">
        <v>1650</v>
      </c>
      <c r="V103" s="30" t="s">
        <v>1654</v>
      </c>
      <c r="W103" s="30">
        <v>10500</v>
      </c>
      <c r="X103" s="30">
        <v>20500</v>
      </c>
      <c r="Y103" s="30">
        <v>20500</v>
      </c>
      <c r="Z103" s="30">
        <v>1</v>
      </c>
      <c r="AA103" s="30">
        <v>51500</v>
      </c>
      <c r="AC103" s="30" t="s">
        <v>1650</v>
      </c>
      <c r="AD103" s="30" t="s">
        <v>1654</v>
      </c>
      <c r="AE103" s="30">
        <v>10500</v>
      </c>
      <c r="AF103" s="30">
        <v>20500</v>
      </c>
      <c r="AG103" s="30">
        <v>20500</v>
      </c>
      <c r="AH103" s="30">
        <v>1</v>
      </c>
    </row>
    <row r="104" ht="27" customHeight="1" spans="1:34">
      <c r="A104" s="43" t="s">
        <v>1631</v>
      </c>
      <c r="B104" s="48">
        <v>76704</v>
      </c>
      <c r="C104" s="48">
        <v>82838</v>
      </c>
      <c r="D104" s="49">
        <v>109144</v>
      </c>
      <c r="E104" s="46">
        <v>109144</v>
      </c>
      <c r="F104" s="46">
        <v>109144</v>
      </c>
      <c r="G104" s="46">
        <f t="shared" si="3"/>
        <v>0</v>
      </c>
      <c r="H104" s="47" t="s">
        <v>1626</v>
      </c>
      <c r="I104" s="47" t="s">
        <v>1631</v>
      </c>
      <c r="J104" s="46">
        <v>76704</v>
      </c>
      <c r="K104" s="46">
        <v>82838</v>
      </c>
      <c r="L104" s="46">
        <v>109144</v>
      </c>
      <c r="M104" s="28" t="s">
        <v>1655</v>
      </c>
      <c r="N104" s="28" t="s">
        <v>1654</v>
      </c>
      <c r="O104" s="28">
        <v>10500</v>
      </c>
      <c r="P104" s="28">
        <v>20500</v>
      </c>
      <c r="Q104" s="28">
        <v>20500</v>
      </c>
      <c r="R104" s="28">
        <v>1</v>
      </c>
      <c r="U104" s="30" t="s">
        <v>1653</v>
      </c>
      <c r="V104" s="30" t="s">
        <v>1656</v>
      </c>
      <c r="W104" s="30">
        <v>10000</v>
      </c>
      <c r="X104" s="30">
        <v>20000</v>
      </c>
      <c r="Y104" s="30">
        <v>396</v>
      </c>
      <c r="Z104" s="30">
        <v>0.0198</v>
      </c>
      <c r="AA104" s="30">
        <v>30396</v>
      </c>
      <c r="AC104" s="30" t="s">
        <v>1653</v>
      </c>
      <c r="AD104" s="30" t="s">
        <v>1656</v>
      </c>
      <c r="AE104" s="30">
        <v>10000</v>
      </c>
      <c r="AF104" s="30">
        <v>20000</v>
      </c>
      <c r="AG104" s="30">
        <v>396</v>
      </c>
      <c r="AH104" s="30">
        <v>0.0198</v>
      </c>
    </row>
    <row r="105" ht="27" customHeight="1" spans="1:34">
      <c r="A105" s="43" t="s">
        <v>1633</v>
      </c>
      <c r="B105" s="48">
        <v>157</v>
      </c>
      <c r="C105" s="48">
        <v>157</v>
      </c>
      <c r="D105" s="49">
        <v>100</v>
      </c>
      <c r="E105" s="46">
        <v>100</v>
      </c>
      <c r="F105" s="46">
        <v>157</v>
      </c>
      <c r="G105" s="46">
        <f t="shared" si="3"/>
        <v>0</v>
      </c>
      <c r="H105" s="47" t="s">
        <v>1628</v>
      </c>
      <c r="I105" s="47" t="s">
        <v>1633</v>
      </c>
      <c r="J105" s="46">
        <v>157</v>
      </c>
      <c r="K105" s="46">
        <v>157</v>
      </c>
      <c r="L105" s="46">
        <v>100</v>
      </c>
      <c r="M105" s="28" t="s">
        <v>1657</v>
      </c>
      <c r="N105" s="28" t="s">
        <v>1656</v>
      </c>
      <c r="O105" s="28">
        <v>10000</v>
      </c>
      <c r="P105" s="28">
        <v>20000</v>
      </c>
      <c r="Q105" s="28">
        <v>396</v>
      </c>
      <c r="R105" s="28">
        <v>0.0198</v>
      </c>
      <c r="U105" s="30" t="s">
        <v>1655</v>
      </c>
      <c r="V105" s="30" t="s">
        <v>1658</v>
      </c>
      <c r="W105" s="30">
        <v>1543.74</v>
      </c>
      <c r="X105" s="30">
        <v>1462.19</v>
      </c>
      <c r="Y105" s="30">
        <v>1721.3</v>
      </c>
      <c r="Z105" s="30">
        <v>1.1772067925509</v>
      </c>
      <c r="AA105" s="30">
        <v>4727.23</v>
      </c>
      <c r="AC105" s="30" t="s">
        <v>1655</v>
      </c>
      <c r="AD105" s="30" t="s">
        <v>1658</v>
      </c>
      <c r="AE105" s="30">
        <v>1543.74</v>
      </c>
      <c r="AF105" s="30">
        <v>1462.19</v>
      </c>
      <c r="AG105" s="30">
        <v>1721.3</v>
      </c>
      <c r="AH105" s="30">
        <v>1.1772067925509</v>
      </c>
    </row>
    <row r="106" ht="27" customHeight="1" spans="1:34">
      <c r="A106" s="43" t="s">
        <v>1635</v>
      </c>
      <c r="B106" s="48">
        <v>73945</v>
      </c>
      <c r="C106" s="48">
        <v>80088</v>
      </c>
      <c r="D106" s="49">
        <v>104762</v>
      </c>
      <c r="E106" s="46">
        <v>104762</v>
      </c>
      <c r="F106" s="46">
        <v>104762</v>
      </c>
      <c r="G106" s="46">
        <f t="shared" si="3"/>
        <v>0</v>
      </c>
      <c r="H106" s="47" t="s">
        <v>1630</v>
      </c>
      <c r="I106" s="47" t="s">
        <v>1635</v>
      </c>
      <c r="J106" s="46">
        <v>73945</v>
      </c>
      <c r="K106" s="46">
        <v>80088</v>
      </c>
      <c r="L106" s="46">
        <v>104762</v>
      </c>
      <c r="M106" s="28" t="s">
        <v>1659</v>
      </c>
      <c r="N106" s="28" t="s">
        <v>1658</v>
      </c>
      <c r="O106" s="28">
        <v>1543.74</v>
      </c>
      <c r="P106" s="28">
        <v>1462.19</v>
      </c>
      <c r="Q106" s="28">
        <v>1721.3</v>
      </c>
      <c r="R106" s="28">
        <v>1.1772067925509</v>
      </c>
      <c r="U106" s="30" t="s">
        <v>1657</v>
      </c>
      <c r="V106" s="30" t="s">
        <v>1660</v>
      </c>
      <c r="W106" s="30">
        <v>597</v>
      </c>
      <c r="X106" s="30">
        <v>554.24</v>
      </c>
      <c r="Y106" s="30">
        <v>568</v>
      </c>
      <c r="Z106" s="30">
        <v>1.02482678983834</v>
      </c>
      <c r="AA106" s="30">
        <v>1719.24</v>
      </c>
      <c r="AC106" s="30" t="s">
        <v>1657</v>
      </c>
      <c r="AD106" s="30" t="s">
        <v>1660</v>
      </c>
      <c r="AE106" s="30">
        <v>597</v>
      </c>
      <c r="AF106" s="30">
        <v>554.24</v>
      </c>
      <c r="AG106" s="30">
        <v>568</v>
      </c>
      <c r="AH106" s="30">
        <v>1.02482678983834</v>
      </c>
    </row>
    <row r="107" ht="27" customHeight="1" spans="1:34">
      <c r="A107" s="59" t="s">
        <v>1637</v>
      </c>
      <c r="B107" s="48">
        <v>2563</v>
      </c>
      <c r="C107" s="48">
        <v>2593</v>
      </c>
      <c r="D107" s="49">
        <v>4225</v>
      </c>
      <c r="E107" s="46">
        <v>4225</v>
      </c>
      <c r="F107" s="46">
        <v>4225</v>
      </c>
      <c r="G107" s="46">
        <f t="shared" si="3"/>
        <v>0</v>
      </c>
      <c r="H107" s="47" t="s">
        <v>1632</v>
      </c>
      <c r="I107" s="47" t="s">
        <v>1637</v>
      </c>
      <c r="J107" s="46">
        <v>2563</v>
      </c>
      <c r="K107" s="46">
        <v>2593</v>
      </c>
      <c r="L107" s="46">
        <v>4225</v>
      </c>
      <c r="M107" s="28" t="s">
        <v>1661</v>
      </c>
      <c r="N107" s="28" t="s">
        <v>1660</v>
      </c>
      <c r="O107" s="28">
        <v>597</v>
      </c>
      <c r="P107" s="28">
        <v>554.24</v>
      </c>
      <c r="Q107" s="28">
        <v>614.33</v>
      </c>
      <c r="R107" s="28">
        <v>1.10841873556582</v>
      </c>
      <c r="U107" s="30" t="s">
        <v>1659</v>
      </c>
      <c r="V107" s="30" t="s">
        <v>1662</v>
      </c>
      <c r="W107" s="30">
        <v>3540</v>
      </c>
      <c r="X107" s="30">
        <v>458194</v>
      </c>
      <c r="Y107" s="30">
        <v>654336</v>
      </c>
      <c r="Z107" s="30">
        <v>1.42807631701856</v>
      </c>
      <c r="AA107" s="30">
        <v>1116070</v>
      </c>
      <c r="AC107" s="30" t="s">
        <v>1659</v>
      </c>
      <c r="AD107" s="30" t="s">
        <v>1662</v>
      </c>
      <c r="AE107" s="30">
        <v>3540</v>
      </c>
      <c r="AF107" s="30">
        <v>458194</v>
      </c>
      <c r="AG107" s="30">
        <v>4936</v>
      </c>
      <c r="AH107" s="30">
        <v>0.0107727294552089</v>
      </c>
    </row>
    <row r="108" ht="27" customHeight="1" spans="1:34">
      <c r="A108" s="43" t="s">
        <v>1639</v>
      </c>
      <c r="B108" s="48">
        <v>24895.97</v>
      </c>
      <c r="C108" s="48">
        <v>79341.9</v>
      </c>
      <c r="D108" s="49">
        <v>42628.53</v>
      </c>
      <c r="E108" s="46">
        <v>42628.53</v>
      </c>
      <c r="F108" s="46">
        <v>42628.53</v>
      </c>
      <c r="G108" s="46">
        <f t="shared" si="3"/>
        <v>0</v>
      </c>
      <c r="H108" s="47" t="s">
        <v>1634</v>
      </c>
      <c r="I108" s="47" t="s">
        <v>1639</v>
      </c>
      <c r="J108" s="46">
        <v>24895.97</v>
      </c>
      <c r="K108" s="46">
        <v>79341.9</v>
      </c>
      <c r="L108" s="46">
        <v>42628.53</v>
      </c>
      <c r="M108" s="28" t="s">
        <v>1663</v>
      </c>
      <c r="N108" s="28" t="s">
        <v>1662</v>
      </c>
      <c r="O108" s="28">
        <v>3540</v>
      </c>
      <c r="P108" s="28">
        <v>458194</v>
      </c>
      <c r="Q108" s="28">
        <v>654336</v>
      </c>
      <c r="R108" s="28">
        <v>1.42807631701856</v>
      </c>
      <c r="U108" s="30" t="s">
        <v>1661</v>
      </c>
      <c r="V108" s="30" t="s">
        <v>1664</v>
      </c>
      <c r="W108" s="30">
        <v>3540</v>
      </c>
      <c r="X108" s="30">
        <v>113173.5</v>
      </c>
      <c r="Y108" s="30">
        <v>144876</v>
      </c>
      <c r="Z108" s="30">
        <v>1.28012299699135</v>
      </c>
      <c r="AA108" s="30">
        <v>261589.5</v>
      </c>
      <c r="AC108" s="30" t="s">
        <v>1661</v>
      </c>
      <c r="AD108" s="30" t="s">
        <v>1664</v>
      </c>
      <c r="AE108" s="30">
        <v>3540</v>
      </c>
      <c r="AF108" s="30">
        <v>113173.5</v>
      </c>
      <c r="AG108" s="30">
        <v>4936</v>
      </c>
      <c r="AH108" s="30">
        <v>0.0436144503792849</v>
      </c>
    </row>
    <row r="109" ht="27" customHeight="1" spans="1:34">
      <c r="A109" s="43" t="s">
        <v>1641</v>
      </c>
      <c r="B109" s="48">
        <v>1500</v>
      </c>
      <c r="C109" s="48">
        <v>5608</v>
      </c>
      <c r="D109" s="49">
        <v>110</v>
      </c>
      <c r="E109" s="46">
        <v>110</v>
      </c>
      <c r="F109" s="46">
        <v>955.53</v>
      </c>
      <c r="G109" s="46">
        <f t="shared" si="3"/>
        <v>0</v>
      </c>
      <c r="H109" s="47" t="s">
        <v>1636</v>
      </c>
      <c r="I109" s="47" t="s">
        <v>1641</v>
      </c>
      <c r="J109" s="46">
        <v>1500</v>
      </c>
      <c r="K109" s="46">
        <v>5608</v>
      </c>
      <c r="L109" s="46">
        <v>110</v>
      </c>
      <c r="M109" s="28" t="s">
        <v>1665</v>
      </c>
      <c r="N109" s="28" t="s">
        <v>1664</v>
      </c>
      <c r="O109" s="28">
        <v>3540</v>
      </c>
      <c r="P109" s="28">
        <v>113173.5</v>
      </c>
      <c r="Q109" s="28">
        <v>144876</v>
      </c>
      <c r="R109" s="28">
        <v>1.28012299699135</v>
      </c>
      <c r="U109" s="30" t="s">
        <v>1663</v>
      </c>
      <c r="V109" s="30" t="s">
        <v>1666</v>
      </c>
      <c r="W109" s="30"/>
      <c r="X109" s="30">
        <v>345020.5</v>
      </c>
      <c r="Y109" s="30">
        <v>509460</v>
      </c>
      <c r="Z109" s="30">
        <v>1.4766079117038</v>
      </c>
      <c r="AA109" s="30">
        <v>854480.5</v>
      </c>
      <c r="AC109" s="30" t="s">
        <v>1665</v>
      </c>
      <c r="AD109" s="30" t="s">
        <v>1667</v>
      </c>
      <c r="AE109" s="30">
        <v>12499.33</v>
      </c>
      <c r="AF109" s="30">
        <v>15628.26</v>
      </c>
      <c r="AG109" s="30">
        <v>2989.49</v>
      </c>
      <c r="AH109" s="30">
        <v>0.191287449786477</v>
      </c>
    </row>
    <row r="110" ht="27" customHeight="1" spans="1:34">
      <c r="A110" s="43" t="s">
        <v>1645</v>
      </c>
      <c r="B110" s="48">
        <v>6145.97</v>
      </c>
      <c r="C110" s="48">
        <v>9470.9</v>
      </c>
      <c r="D110" s="49">
        <v>885.53</v>
      </c>
      <c r="E110" s="46">
        <v>885.53</v>
      </c>
      <c r="F110" s="46">
        <v>110</v>
      </c>
      <c r="G110" s="46">
        <f t="shared" si="3"/>
        <v>0</v>
      </c>
      <c r="H110" s="47" t="s">
        <v>1638</v>
      </c>
      <c r="I110" s="47" t="s">
        <v>1645</v>
      </c>
      <c r="J110" s="46">
        <v>6145.97</v>
      </c>
      <c r="K110" s="46">
        <v>9470.9</v>
      </c>
      <c r="L110" s="46">
        <v>885.53</v>
      </c>
      <c r="M110" s="28" t="s">
        <v>1668</v>
      </c>
      <c r="N110" s="28" t="s">
        <v>1666</v>
      </c>
      <c r="P110" s="28">
        <v>345020.5</v>
      </c>
      <c r="Q110" s="28">
        <v>509460</v>
      </c>
      <c r="R110" s="28">
        <v>1.4766079117038</v>
      </c>
      <c r="U110" s="30" t="s">
        <v>1665</v>
      </c>
      <c r="V110" s="30" t="s">
        <v>1667</v>
      </c>
      <c r="W110" s="30">
        <v>12499.33</v>
      </c>
      <c r="X110" s="30">
        <v>15628.26</v>
      </c>
      <c r="Y110" s="30">
        <v>2989.49</v>
      </c>
      <c r="Z110" s="30">
        <v>0.191287449786477</v>
      </c>
      <c r="AA110" s="30">
        <v>31117.08</v>
      </c>
      <c r="AC110" s="30" t="s">
        <v>1669</v>
      </c>
      <c r="AD110" s="30" t="s">
        <v>1670</v>
      </c>
      <c r="AE110" s="30">
        <v>2000</v>
      </c>
      <c r="AF110" s="30">
        <v>2000</v>
      </c>
      <c r="AG110" s="30">
        <v>2000</v>
      </c>
      <c r="AH110" s="30">
        <v>1</v>
      </c>
    </row>
    <row r="111" ht="27" customHeight="1" spans="1:34">
      <c r="A111" s="43" t="s">
        <v>1647</v>
      </c>
      <c r="B111" s="48"/>
      <c r="C111" s="48">
        <v>200</v>
      </c>
      <c r="D111" s="49">
        <v>41633</v>
      </c>
      <c r="E111" s="46">
        <v>41633</v>
      </c>
      <c r="F111" s="46">
        <v>41563</v>
      </c>
      <c r="G111" s="46">
        <f t="shared" si="3"/>
        <v>0</v>
      </c>
      <c r="H111" s="47" t="s">
        <v>1640</v>
      </c>
      <c r="I111" s="47" t="s">
        <v>1647</v>
      </c>
      <c r="J111" s="46"/>
      <c r="K111" s="46">
        <v>200</v>
      </c>
      <c r="L111" s="46">
        <v>41633</v>
      </c>
      <c r="M111" s="28" t="s">
        <v>1669</v>
      </c>
      <c r="N111" s="28" t="s">
        <v>1667</v>
      </c>
      <c r="O111" s="28">
        <v>12499.33</v>
      </c>
      <c r="P111" s="28">
        <v>15628.26</v>
      </c>
      <c r="Q111" s="28">
        <v>2989.49</v>
      </c>
      <c r="R111" s="28">
        <v>0.191287449786477</v>
      </c>
      <c r="U111" s="30" t="s">
        <v>1669</v>
      </c>
      <c r="V111" s="30" t="s">
        <v>1670</v>
      </c>
      <c r="W111" s="30">
        <v>2000</v>
      </c>
      <c r="X111" s="30">
        <v>2000</v>
      </c>
      <c r="Y111" s="30">
        <v>2000</v>
      </c>
      <c r="Z111" s="30">
        <v>1</v>
      </c>
      <c r="AA111" s="30">
        <v>6000</v>
      </c>
      <c r="AC111" s="30" t="s">
        <v>1671</v>
      </c>
      <c r="AD111" s="30" t="s">
        <v>1672</v>
      </c>
      <c r="AE111" s="30">
        <v>2000</v>
      </c>
      <c r="AF111" s="30">
        <v>2000</v>
      </c>
      <c r="AG111" s="30">
        <v>2000</v>
      </c>
      <c r="AH111" s="30">
        <v>1</v>
      </c>
    </row>
    <row r="112" ht="27" customHeight="1" spans="1:34">
      <c r="A112" s="43" t="s">
        <v>1649</v>
      </c>
      <c r="B112" s="48">
        <v>27160.62</v>
      </c>
      <c r="C112" s="48">
        <v>30950.77</v>
      </c>
      <c r="D112" s="49">
        <v>41401.750531</v>
      </c>
      <c r="E112" s="46">
        <v>41401.750531</v>
      </c>
      <c r="F112" s="46">
        <v>41401.750531</v>
      </c>
      <c r="G112" s="46">
        <f t="shared" si="3"/>
        <v>0</v>
      </c>
      <c r="H112" s="47" t="s">
        <v>1644</v>
      </c>
      <c r="I112" s="47" t="s">
        <v>1649</v>
      </c>
      <c r="J112" s="46">
        <v>27160.62</v>
      </c>
      <c r="K112" s="46">
        <v>30950.77</v>
      </c>
      <c r="L112" s="46">
        <v>41401.750531</v>
      </c>
      <c r="M112" s="28" t="s">
        <v>1671</v>
      </c>
      <c r="N112" s="28" t="s">
        <v>1673</v>
      </c>
      <c r="O112" s="28">
        <v>12499.33</v>
      </c>
      <c r="P112" s="28">
        <v>15628.26</v>
      </c>
      <c r="Q112" s="28">
        <v>2989.49</v>
      </c>
      <c r="R112" s="28">
        <v>0.191287449786477</v>
      </c>
      <c r="U112" s="30" t="s">
        <v>1671</v>
      </c>
      <c r="V112" s="30" t="s">
        <v>1672</v>
      </c>
      <c r="W112" s="30">
        <v>2000</v>
      </c>
      <c r="X112" s="30">
        <v>2000</v>
      </c>
      <c r="Y112" s="30">
        <v>2000</v>
      </c>
      <c r="Z112" s="30">
        <v>1</v>
      </c>
      <c r="AA112" s="30">
        <v>6000</v>
      </c>
      <c r="AC112" s="30" t="s">
        <v>1674</v>
      </c>
      <c r="AD112" s="30" t="s">
        <v>1675</v>
      </c>
      <c r="AF112" s="30">
        <v>26611</v>
      </c>
      <c r="AG112" s="30">
        <v>36545</v>
      </c>
      <c r="AH112" s="30">
        <v>1.3733042726692</v>
      </c>
    </row>
    <row r="113" ht="27" customHeight="1" spans="1:34">
      <c r="A113" s="43" t="s">
        <v>1651</v>
      </c>
      <c r="B113" s="48">
        <v>1001.6</v>
      </c>
      <c r="C113" s="48">
        <v>1055.02</v>
      </c>
      <c r="D113" s="49">
        <v>677.78</v>
      </c>
      <c r="E113" s="46">
        <v>677.78</v>
      </c>
      <c r="F113" s="46"/>
      <c r="G113" s="46"/>
      <c r="H113" s="47" t="s">
        <v>1646</v>
      </c>
      <c r="I113" s="47" t="s">
        <v>1651</v>
      </c>
      <c r="J113" s="46">
        <v>1001.6</v>
      </c>
      <c r="K113" s="46">
        <v>1055.02</v>
      </c>
      <c r="L113" s="46">
        <v>677.78</v>
      </c>
      <c r="M113" s="28" t="s">
        <v>1674</v>
      </c>
      <c r="N113" s="28" t="s">
        <v>1670</v>
      </c>
      <c r="O113" s="28">
        <v>2000</v>
      </c>
      <c r="P113" s="28">
        <v>2000</v>
      </c>
      <c r="Q113" s="28">
        <v>2000</v>
      </c>
      <c r="R113" s="28">
        <v>1</v>
      </c>
      <c r="U113" s="30" t="s">
        <v>1674</v>
      </c>
      <c r="V113" s="30" t="s">
        <v>1675</v>
      </c>
      <c r="W113" s="30"/>
      <c r="X113" s="30">
        <v>26611</v>
      </c>
      <c r="Y113" s="30">
        <v>36545</v>
      </c>
      <c r="Z113" s="30">
        <v>1.3733042726692</v>
      </c>
      <c r="AA113" s="30">
        <v>63156</v>
      </c>
      <c r="AC113" s="30" t="s">
        <v>1676</v>
      </c>
      <c r="AD113" s="30" t="s">
        <v>1677</v>
      </c>
      <c r="AF113" s="30">
        <v>26411</v>
      </c>
      <c r="AG113" s="30">
        <v>36345</v>
      </c>
      <c r="AH113" s="30">
        <v>1.37613115747227</v>
      </c>
    </row>
    <row r="114" ht="28.5" customHeight="1" spans="1:34">
      <c r="A114" s="43" t="s">
        <v>1652</v>
      </c>
      <c r="B114" s="48">
        <v>24809.2</v>
      </c>
      <c r="C114" s="48">
        <v>28122.93</v>
      </c>
      <c r="D114" s="49">
        <v>38642.950531</v>
      </c>
      <c r="E114" s="46">
        <v>38642.950531</v>
      </c>
      <c r="F114" s="46">
        <v>6378.020531</v>
      </c>
      <c r="G114" s="46">
        <f t="shared" ref="G114:G122" si="4">D114-E114</f>
        <v>0</v>
      </c>
      <c r="H114" s="47" t="s">
        <v>1648</v>
      </c>
      <c r="I114" s="47" t="s">
        <v>1652</v>
      </c>
      <c r="J114" s="46">
        <v>24809.2</v>
      </c>
      <c r="K114" s="46">
        <v>28122.93</v>
      </c>
      <c r="L114" s="46">
        <v>38642.950531</v>
      </c>
      <c r="M114" s="28" t="s">
        <v>1676</v>
      </c>
      <c r="N114" s="28" t="s">
        <v>1672</v>
      </c>
      <c r="O114" s="28">
        <v>2000</v>
      </c>
      <c r="P114" s="28">
        <v>2000</v>
      </c>
      <c r="Q114" s="28">
        <v>2000</v>
      </c>
      <c r="R114" s="28">
        <v>1</v>
      </c>
      <c r="U114" s="30" t="s">
        <v>1676</v>
      </c>
      <c r="V114" s="30" t="s">
        <v>1677</v>
      </c>
      <c r="W114" s="30"/>
      <c r="X114" s="30">
        <v>26411</v>
      </c>
      <c r="Y114" s="30">
        <v>36345</v>
      </c>
      <c r="Z114" s="30">
        <v>1.37613115747227</v>
      </c>
      <c r="AA114" s="30">
        <v>62756</v>
      </c>
      <c r="AC114" s="30" t="s">
        <v>1678</v>
      </c>
      <c r="AD114" s="30" t="s">
        <v>1679</v>
      </c>
      <c r="AF114" s="30">
        <v>200</v>
      </c>
      <c r="AG114" s="30">
        <v>200</v>
      </c>
      <c r="AH114" s="30">
        <v>1</v>
      </c>
    </row>
    <row r="115" ht="28.5" customHeight="1" spans="1:34">
      <c r="A115" s="43" t="s">
        <v>1654</v>
      </c>
      <c r="B115" s="48">
        <v>10500</v>
      </c>
      <c r="C115" s="48">
        <v>20500</v>
      </c>
      <c r="D115" s="49">
        <v>20500</v>
      </c>
      <c r="E115" s="46">
        <v>20500</v>
      </c>
      <c r="F115" s="46">
        <v>20500</v>
      </c>
      <c r="G115" s="46">
        <f t="shared" si="4"/>
        <v>0</v>
      </c>
      <c r="H115" s="47" t="s">
        <v>1650</v>
      </c>
      <c r="I115" s="47" t="s">
        <v>1654</v>
      </c>
      <c r="J115" s="46">
        <v>10500</v>
      </c>
      <c r="K115" s="46">
        <v>20500</v>
      </c>
      <c r="L115" s="46">
        <v>20500</v>
      </c>
      <c r="M115" s="28" t="s">
        <v>1678</v>
      </c>
      <c r="N115" s="28" t="s">
        <v>1675</v>
      </c>
      <c r="P115" s="28">
        <v>26611</v>
      </c>
      <c r="Q115" s="28">
        <v>36545</v>
      </c>
      <c r="R115" s="28">
        <v>1.3733042726692</v>
      </c>
      <c r="U115" s="30" t="s">
        <v>1678</v>
      </c>
      <c r="V115" s="30" t="s">
        <v>1679</v>
      </c>
      <c r="W115" s="30"/>
      <c r="X115" s="30">
        <v>200</v>
      </c>
      <c r="Y115" s="30">
        <v>200</v>
      </c>
      <c r="Z115" s="30">
        <v>1</v>
      </c>
      <c r="AA115" s="30">
        <v>400</v>
      </c>
      <c r="AC115" s="30" t="s">
        <v>1680</v>
      </c>
      <c r="AD115" s="30" t="s">
        <v>534</v>
      </c>
      <c r="AE115" s="30">
        <v>65564</v>
      </c>
      <c r="AF115" s="30">
        <v>83270.72</v>
      </c>
      <c r="AG115" s="30">
        <v>104438.24</v>
      </c>
      <c r="AH115" s="30">
        <v>1.25420123664116</v>
      </c>
    </row>
    <row r="116" ht="28.5" customHeight="1" spans="1:34">
      <c r="A116" s="43" t="s">
        <v>1656</v>
      </c>
      <c r="B116" s="48">
        <v>10000</v>
      </c>
      <c r="C116" s="48">
        <v>20000</v>
      </c>
      <c r="D116" s="49">
        <v>396</v>
      </c>
      <c r="E116" s="46">
        <v>396</v>
      </c>
      <c r="F116" s="46">
        <v>396</v>
      </c>
      <c r="G116" s="46">
        <f t="shared" si="4"/>
        <v>0</v>
      </c>
      <c r="H116" s="47" t="s">
        <v>1653</v>
      </c>
      <c r="I116" s="47" t="s">
        <v>1656</v>
      </c>
      <c r="J116" s="46">
        <v>10000</v>
      </c>
      <c r="K116" s="46">
        <v>20000</v>
      </c>
      <c r="L116" s="46">
        <v>396</v>
      </c>
      <c r="M116" s="28" t="s">
        <v>1680</v>
      </c>
      <c r="N116" s="28" t="s">
        <v>1677</v>
      </c>
      <c r="P116" s="28">
        <v>26411</v>
      </c>
      <c r="Q116" s="28">
        <v>36345</v>
      </c>
      <c r="R116" s="28">
        <v>1.37613115747227</v>
      </c>
      <c r="U116" s="30" t="s">
        <v>1680</v>
      </c>
      <c r="V116" s="30" t="s">
        <v>534</v>
      </c>
      <c r="W116" s="30">
        <v>65564</v>
      </c>
      <c r="X116" s="30">
        <v>83270.72</v>
      </c>
      <c r="Y116" s="30">
        <v>104438.24</v>
      </c>
      <c r="Z116" s="30">
        <v>1.25420123664116</v>
      </c>
      <c r="AA116" s="30">
        <v>253272.96</v>
      </c>
      <c r="AC116" s="30" t="s">
        <v>1681</v>
      </c>
      <c r="AD116" s="30" t="s">
        <v>1682</v>
      </c>
      <c r="AE116" s="30">
        <v>65564</v>
      </c>
      <c r="AF116" s="30">
        <v>83270.72</v>
      </c>
      <c r="AG116" s="30">
        <v>87975.34</v>
      </c>
      <c r="AH116" s="30">
        <v>1.05649789025482</v>
      </c>
    </row>
    <row r="117" ht="26.1" customHeight="1" spans="1:34">
      <c r="A117" s="43" t="s">
        <v>1658</v>
      </c>
      <c r="B117" s="48">
        <v>1543.74</v>
      </c>
      <c r="C117" s="48">
        <v>1462.19</v>
      </c>
      <c r="D117" s="49">
        <v>1721.3</v>
      </c>
      <c r="E117" s="46">
        <v>1721.3</v>
      </c>
      <c r="F117" s="46">
        <v>1721.3</v>
      </c>
      <c r="G117" s="46">
        <f t="shared" si="4"/>
        <v>0</v>
      </c>
      <c r="H117" s="47" t="s">
        <v>1655</v>
      </c>
      <c r="I117" s="47" t="s">
        <v>1658</v>
      </c>
      <c r="J117" s="46">
        <v>1543.74</v>
      </c>
      <c r="K117" s="46">
        <v>1462.19</v>
      </c>
      <c r="L117" s="46">
        <v>1721.3</v>
      </c>
      <c r="M117" s="28" t="s">
        <v>1681</v>
      </c>
      <c r="N117" s="28" t="s">
        <v>1679</v>
      </c>
      <c r="P117" s="28">
        <v>200</v>
      </c>
      <c r="Q117" s="28">
        <v>200</v>
      </c>
      <c r="R117" s="28">
        <v>1</v>
      </c>
      <c r="U117" s="30" t="s">
        <v>1681</v>
      </c>
      <c r="V117" s="30" t="s">
        <v>1682</v>
      </c>
      <c r="W117" s="30">
        <v>65564</v>
      </c>
      <c r="X117" s="30">
        <v>83270.72</v>
      </c>
      <c r="Y117" s="30">
        <v>104438.24</v>
      </c>
      <c r="Z117" s="30">
        <v>1.25420123664116</v>
      </c>
      <c r="AA117" s="30">
        <v>253272.96</v>
      </c>
      <c r="AC117" s="30" t="s">
        <v>620</v>
      </c>
      <c r="AD117" s="30" t="s">
        <v>1683</v>
      </c>
      <c r="AE117" s="30">
        <v>1415369</v>
      </c>
      <c r="AF117" s="30">
        <v>769350</v>
      </c>
      <c r="AG117" s="30">
        <v>864433.1865</v>
      </c>
      <c r="AH117" s="30">
        <v>0.661648386950023</v>
      </c>
    </row>
    <row r="118" ht="26.1" customHeight="1" spans="1:34">
      <c r="A118" s="43" t="s">
        <v>1660</v>
      </c>
      <c r="B118" s="48">
        <v>597</v>
      </c>
      <c r="C118" s="48">
        <v>554.24</v>
      </c>
      <c r="D118" s="49">
        <v>614.33</v>
      </c>
      <c r="E118" s="46">
        <v>614.33</v>
      </c>
      <c r="F118" s="46">
        <v>568</v>
      </c>
      <c r="G118" s="46">
        <f t="shared" si="4"/>
        <v>0</v>
      </c>
      <c r="H118" s="47" t="s">
        <v>1657</v>
      </c>
      <c r="I118" s="47" t="s">
        <v>1660</v>
      </c>
      <c r="J118" s="46">
        <v>597</v>
      </c>
      <c r="K118" s="46">
        <v>554.24</v>
      </c>
      <c r="L118" s="46">
        <v>614.33</v>
      </c>
      <c r="M118" s="28" t="s">
        <v>620</v>
      </c>
      <c r="N118" s="28" t="s">
        <v>534</v>
      </c>
      <c r="O118" s="28">
        <v>65564</v>
      </c>
      <c r="P118" s="28">
        <v>83270.72</v>
      </c>
      <c r="Q118" s="28">
        <v>104438.24</v>
      </c>
      <c r="R118" s="28">
        <v>1.25420123664116</v>
      </c>
      <c r="U118" s="30" t="s">
        <v>620</v>
      </c>
      <c r="V118" s="30" t="s">
        <v>1683</v>
      </c>
      <c r="W118" s="30">
        <v>1415369</v>
      </c>
      <c r="X118" s="30">
        <v>769350</v>
      </c>
      <c r="Y118" s="30">
        <v>509039.1865</v>
      </c>
      <c r="Z118" s="30">
        <v>0.661648386950023</v>
      </c>
      <c r="AA118" s="30">
        <v>2693758.1865</v>
      </c>
      <c r="AC118" s="30" t="s">
        <v>1684</v>
      </c>
      <c r="AD118" s="30" t="s">
        <v>1424</v>
      </c>
      <c r="AE118" s="30">
        <v>3089125.61</v>
      </c>
      <c r="AF118" s="30">
        <v>4225464.78</v>
      </c>
      <c r="AG118" s="30">
        <v>4648491.084191</v>
      </c>
      <c r="AH118" s="30">
        <v>1.07239292956336</v>
      </c>
    </row>
    <row r="119" ht="26.1" customHeight="1" spans="1:34">
      <c r="A119" s="43" t="s">
        <v>1662</v>
      </c>
      <c r="B119" s="48">
        <v>3540</v>
      </c>
      <c r="C119" s="48">
        <v>458194</v>
      </c>
      <c r="D119" s="49">
        <v>654336</v>
      </c>
      <c r="E119" s="46">
        <v>654336</v>
      </c>
      <c r="F119" s="46">
        <v>4936</v>
      </c>
      <c r="G119" s="46">
        <f t="shared" si="4"/>
        <v>0</v>
      </c>
      <c r="H119" s="47" t="s">
        <v>1659</v>
      </c>
      <c r="I119" s="47" t="s">
        <v>1662</v>
      </c>
      <c r="J119" s="46">
        <v>3540</v>
      </c>
      <c r="K119" s="46">
        <v>458194</v>
      </c>
      <c r="L119" s="46">
        <v>654336</v>
      </c>
      <c r="M119" s="28" t="s">
        <v>1684</v>
      </c>
      <c r="N119" s="28" t="s">
        <v>1682</v>
      </c>
      <c r="O119" s="28">
        <v>65564</v>
      </c>
      <c r="P119" s="28">
        <v>83270.72</v>
      </c>
      <c r="Q119" s="28">
        <v>104438.24</v>
      </c>
      <c r="R119" s="28">
        <v>1.25420123664116</v>
      </c>
      <c r="U119" s="30" t="s">
        <v>1684</v>
      </c>
      <c r="V119" s="30" t="s">
        <v>1424</v>
      </c>
      <c r="W119" s="30">
        <v>3089125.61</v>
      </c>
      <c r="X119" s="30">
        <v>4225464.78</v>
      </c>
      <c r="Y119" s="30">
        <v>4483681.024191</v>
      </c>
      <c r="Z119" s="30">
        <v>1.06110954833021</v>
      </c>
      <c r="AA119" s="30">
        <v>11798271.414191</v>
      </c>
      <c r="AC119" s="30" t="s">
        <v>1685</v>
      </c>
      <c r="AD119" s="30" t="s">
        <v>1686</v>
      </c>
      <c r="AE119" s="30">
        <v>25731</v>
      </c>
      <c r="AF119" s="30">
        <v>32861.13</v>
      </c>
      <c r="AG119" s="30">
        <v>13828.58</v>
      </c>
      <c r="AH119" s="30">
        <v>0.420818760645176</v>
      </c>
    </row>
    <row r="120" ht="26.1" customHeight="1" spans="1:34">
      <c r="A120" s="43" t="s">
        <v>1664</v>
      </c>
      <c r="B120" s="48">
        <v>3540</v>
      </c>
      <c r="C120" s="48">
        <v>113173.5</v>
      </c>
      <c r="D120" s="49">
        <v>144876</v>
      </c>
      <c r="E120" s="46">
        <v>144876</v>
      </c>
      <c r="F120" s="46">
        <v>4936</v>
      </c>
      <c r="G120" s="46">
        <f t="shared" si="4"/>
        <v>0</v>
      </c>
      <c r="H120" s="47" t="s">
        <v>1661</v>
      </c>
      <c r="I120" s="47" t="s">
        <v>1664</v>
      </c>
      <c r="J120" s="46">
        <v>3540</v>
      </c>
      <c r="K120" s="46">
        <v>113173.5</v>
      </c>
      <c r="L120" s="46">
        <v>144876</v>
      </c>
      <c r="M120" s="28" t="s">
        <v>1685</v>
      </c>
      <c r="N120" s="28" t="s">
        <v>1683</v>
      </c>
      <c r="O120" s="28">
        <v>1415369</v>
      </c>
      <c r="P120" s="28">
        <v>769350</v>
      </c>
      <c r="Q120" s="28">
        <v>861039.1865</v>
      </c>
      <c r="R120" s="28">
        <v>1.11917746994216</v>
      </c>
      <c r="U120" s="30" t="s">
        <v>1685</v>
      </c>
      <c r="V120" s="30" t="s">
        <v>1686</v>
      </c>
      <c r="W120" s="30">
        <v>25731</v>
      </c>
      <c r="X120" s="30">
        <v>32861.13</v>
      </c>
      <c r="Y120" s="30">
        <v>13828.58</v>
      </c>
      <c r="Z120" s="30">
        <v>0.420818760645176</v>
      </c>
      <c r="AA120" s="30">
        <v>72420.71</v>
      </c>
      <c r="AC120" s="30" t="s">
        <v>1687</v>
      </c>
      <c r="AD120" s="30" t="s">
        <v>1688</v>
      </c>
      <c r="AE120" s="30">
        <v>11296.46</v>
      </c>
      <c r="AF120" s="30">
        <v>17338.81</v>
      </c>
      <c r="AG120" s="30">
        <v>4546</v>
      </c>
      <c r="AH120" s="30">
        <v>0.262186389954097</v>
      </c>
    </row>
    <row r="121" ht="26.1" customHeight="1" spans="1:34">
      <c r="A121" s="51" t="s">
        <v>1666</v>
      </c>
      <c r="B121" s="53"/>
      <c r="C121" s="53">
        <v>345020.5</v>
      </c>
      <c r="D121" s="54">
        <v>509460</v>
      </c>
      <c r="E121" s="46">
        <v>509460</v>
      </c>
      <c r="F121" s="46"/>
      <c r="G121" s="46">
        <f t="shared" si="4"/>
        <v>0</v>
      </c>
      <c r="H121" s="47" t="s">
        <v>1663</v>
      </c>
      <c r="I121" s="47" t="s">
        <v>1666</v>
      </c>
      <c r="J121" s="46"/>
      <c r="K121" s="46">
        <v>345020.5</v>
      </c>
      <c r="L121" s="46">
        <v>509460</v>
      </c>
      <c r="M121" s="28" t="s">
        <v>1687</v>
      </c>
      <c r="N121" s="28" t="s">
        <v>1424</v>
      </c>
      <c r="O121" s="28">
        <v>3089125.61</v>
      </c>
      <c r="P121" s="28">
        <v>4225464.78</v>
      </c>
      <c r="Q121" s="28">
        <v>4483681.024191</v>
      </c>
      <c r="R121" s="28">
        <v>1.06110954833021</v>
      </c>
      <c r="U121" s="30" t="s">
        <v>1687</v>
      </c>
      <c r="V121" s="30" t="s">
        <v>1688</v>
      </c>
      <c r="W121" s="30">
        <v>11296.46</v>
      </c>
      <c r="X121" s="30">
        <v>17338.81</v>
      </c>
      <c r="Y121" s="30">
        <v>4546</v>
      </c>
      <c r="Z121" s="30">
        <v>0.262186389954097</v>
      </c>
      <c r="AA121" s="30">
        <v>33181.27</v>
      </c>
      <c r="AC121" s="30" t="s">
        <v>1689</v>
      </c>
      <c r="AD121" s="30" t="s">
        <v>1690</v>
      </c>
      <c r="AE121" s="30">
        <v>108457.53</v>
      </c>
      <c r="AF121" s="30">
        <v>104373.31</v>
      </c>
      <c r="AG121" s="30">
        <v>118446.1863</v>
      </c>
      <c r="AH121" s="30">
        <v>1.13483213572512</v>
      </c>
    </row>
    <row r="122" ht="23.1" customHeight="1" spans="1:34">
      <c r="A122" s="58" t="s">
        <v>1667</v>
      </c>
      <c r="B122" s="44">
        <v>12499.33</v>
      </c>
      <c r="C122" s="44">
        <v>15628.26</v>
      </c>
      <c r="D122" s="45">
        <v>2989.49</v>
      </c>
      <c r="E122" s="46">
        <v>2989.49</v>
      </c>
      <c r="F122" s="46">
        <v>2989.49</v>
      </c>
      <c r="G122" s="46">
        <f t="shared" si="4"/>
        <v>0</v>
      </c>
      <c r="H122" s="47" t="s">
        <v>1665</v>
      </c>
      <c r="I122" s="47" t="s">
        <v>1667</v>
      </c>
      <c r="J122" s="46">
        <v>12499.33</v>
      </c>
      <c r="K122" s="46">
        <v>15628.26</v>
      </c>
      <c r="L122" s="46">
        <v>2989.49</v>
      </c>
      <c r="M122" s="28" t="s">
        <v>1689</v>
      </c>
      <c r="N122" s="28" t="s">
        <v>1686</v>
      </c>
      <c r="O122" s="28">
        <v>25731</v>
      </c>
      <c r="P122" s="28">
        <v>32861.13</v>
      </c>
      <c r="Q122" s="28">
        <v>13828.58</v>
      </c>
      <c r="R122" s="28">
        <v>0.420818760645176</v>
      </c>
      <c r="U122" s="30" t="s">
        <v>1689</v>
      </c>
      <c r="V122" s="30" t="s">
        <v>1690</v>
      </c>
      <c r="W122" s="30">
        <v>108457.53</v>
      </c>
      <c r="X122" s="30">
        <v>104373.31</v>
      </c>
      <c r="Y122" s="30">
        <v>118446.1863</v>
      </c>
      <c r="Z122" s="30">
        <v>1.13483213572512</v>
      </c>
      <c r="AA122" s="30">
        <v>331277.0263</v>
      </c>
      <c r="AC122" s="30" t="s">
        <v>1691</v>
      </c>
      <c r="AD122" s="30" t="s">
        <v>1692</v>
      </c>
      <c r="AE122" s="30">
        <v>14302</v>
      </c>
      <c r="AF122" s="30">
        <v>75035.46</v>
      </c>
      <c r="AG122" s="30">
        <v>10252.1863</v>
      </c>
      <c r="AH122" s="30">
        <v>0.136631218093419</v>
      </c>
    </row>
    <row r="123" ht="23.1" customHeight="1" spans="1:34">
      <c r="A123" s="43" t="s">
        <v>1673</v>
      </c>
      <c r="B123" s="48">
        <v>12499.33</v>
      </c>
      <c r="C123" s="48">
        <v>15628.26</v>
      </c>
      <c r="D123" s="49">
        <v>2989.49</v>
      </c>
      <c r="E123" s="46">
        <v>2989.49</v>
      </c>
      <c r="F123" s="46"/>
      <c r="G123" s="46"/>
      <c r="H123" s="47" t="s">
        <v>1668</v>
      </c>
      <c r="I123" s="47" t="s">
        <v>1673</v>
      </c>
      <c r="J123" s="46">
        <v>12499.33</v>
      </c>
      <c r="K123" s="46">
        <v>15628.26</v>
      </c>
      <c r="L123" s="46">
        <v>2989.49</v>
      </c>
      <c r="M123" s="28" t="s">
        <v>1691</v>
      </c>
      <c r="N123" s="28" t="s">
        <v>1688</v>
      </c>
      <c r="O123" s="28">
        <v>11296.46</v>
      </c>
      <c r="P123" s="28">
        <v>17338.81</v>
      </c>
      <c r="Q123" s="28">
        <v>4507.8</v>
      </c>
      <c r="R123" s="28">
        <v>0.259983239910928</v>
      </c>
      <c r="U123" s="30" t="s">
        <v>1691</v>
      </c>
      <c r="V123" s="30" t="s">
        <v>1692</v>
      </c>
      <c r="W123" s="30">
        <v>14302</v>
      </c>
      <c r="X123" s="30">
        <v>75035.46</v>
      </c>
      <c r="Y123" s="30">
        <v>10252.1863</v>
      </c>
      <c r="Z123" s="30">
        <v>0.136631218093419</v>
      </c>
      <c r="AA123" s="30">
        <v>99589.6463</v>
      </c>
      <c r="AC123" s="30" t="s">
        <v>1693</v>
      </c>
      <c r="AD123" s="30" t="s">
        <v>1694</v>
      </c>
      <c r="AE123" s="30">
        <v>70263.91</v>
      </c>
      <c r="AF123" s="30">
        <v>9176.4</v>
      </c>
      <c r="AG123" s="30">
        <v>108194</v>
      </c>
      <c r="AH123" s="30">
        <v>11.7904624907371</v>
      </c>
    </row>
    <row r="124" ht="23.1" customHeight="1" spans="1:34">
      <c r="A124" s="43" t="s">
        <v>1670</v>
      </c>
      <c r="B124" s="48">
        <v>2000</v>
      </c>
      <c r="C124" s="48">
        <v>2000</v>
      </c>
      <c r="D124" s="49">
        <v>2000</v>
      </c>
      <c r="E124" s="46">
        <v>2000</v>
      </c>
      <c r="F124" s="46">
        <v>2000</v>
      </c>
      <c r="G124" s="46">
        <f t="shared" ref="G124:G136" si="5">D124-E124</f>
        <v>0</v>
      </c>
      <c r="H124" s="47" t="s">
        <v>1669</v>
      </c>
      <c r="I124" s="47" t="s">
        <v>1670</v>
      </c>
      <c r="J124" s="46">
        <v>2000</v>
      </c>
      <c r="K124" s="46">
        <v>2000</v>
      </c>
      <c r="L124" s="46">
        <v>2000</v>
      </c>
      <c r="M124" s="28" t="s">
        <v>1695</v>
      </c>
      <c r="N124" s="28" t="s">
        <v>1690</v>
      </c>
      <c r="O124" s="28">
        <v>108457.53</v>
      </c>
      <c r="P124" s="28">
        <v>104373.31</v>
      </c>
      <c r="Q124" s="28">
        <v>118446.1863</v>
      </c>
      <c r="R124" s="28">
        <v>1.13483213572512</v>
      </c>
      <c r="U124" s="30" t="s">
        <v>1693</v>
      </c>
      <c r="V124" s="30" t="s">
        <v>1694</v>
      </c>
      <c r="W124" s="30">
        <v>70263.91</v>
      </c>
      <c r="X124" s="30">
        <v>9176.4</v>
      </c>
      <c r="Y124" s="30">
        <v>108194</v>
      </c>
      <c r="Z124" s="30">
        <v>11.7904624907371</v>
      </c>
      <c r="AA124" s="30">
        <v>187634.31</v>
      </c>
      <c r="AC124" s="30" t="s">
        <v>1696</v>
      </c>
      <c r="AD124" s="30" t="s">
        <v>1697</v>
      </c>
      <c r="AE124" s="30">
        <v>40730</v>
      </c>
      <c r="AF124" s="30">
        <v>722568.6</v>
      </c>
      <c r="AG124" s="30">
        <v>1126037.56</v>
      </c>
      <c r="AH124" s="30">
        <v>1.55838152944925</v>
      </c>
    </row>
    <row r="125" ht="23.1" customHeight="1" spans="1:34">
      <c r="A125" s="43" t="s">
        <v>1672</v>
      </c>
      <c r="B125" s="48">
        <v>2000</v>
      </c>
      <c r="C125" s="48">
        <v>2000</v>
      </c>
      <c r="D125" s="49">
        <v>2000</v>
      </c>
      <c r="E125" s="46">
        <v>2000</v>
      </c>
      <c r="F125" s="46">
        <v>2000</v>
      </c>
      <c r="G125" s="46">
        <f t="shared" si="5"/>
        <v>0</v>
      </c>
      <c r="H125" s="47" t="s">
        <v>1671</v>
      </c>
      <c r="I125" s="47" t="s">
        <v>1672</v>
      </c>
      <c r="J125" s="46">
        <v>2000</v>
      </c>
      <c r="K125" s="46">
        <v>2000</v>
      </c>
      <c r="L125" s="46">
        <v>2000</v>
      </c>
      <c r="M125" s="28" t="s">
        <v>1698</v>
      </c>
      <c r="N125" s="28" t="s">
        <v>1692</v>
      </c>
      <c r="O125" s="28">
        <v>14302</v>
      </c>
      <c r="P125" s="28">
        <v>75035.46</v>
      </c>
      <c r="Q125" s="28">
        <v>8972.9463</v>
      </c>
      <c r="R125" s="28">
        <v>0.119582745278033</v>
      </c>
      <c r="U125" s="30" t="s">
        <v>1696</v>
      </c>
      <c r="V125" s="30" t="s">
        <v>1697</v>
      </c>
      <c r="W125" s="30">
        <v>40730</v>
      </c>
      <c r="X125" s="30">
        <v>722568.6</v>
      </c>
      <c r="Y125" s="30">
        <v>934778.1</v>
      </c>
      <c r="Z125" s="30">
        <v>1.29368768584741</v>
      </c>
      <c r="AA125" s="30">
        <v>1698076.7</v>
      </c>
      <c r="AC125" s="30" t="s">
        <v>1699</v>
      </c>
      <c r="AD125" s="30" t="s">
        <v>1700</v>
      </c>
      <c r="AE125" s="30">
        <v>30730</v>
      </c>
      <c r="AF125" s="30">
        <v>722568.6</v>
      </c>
      <c r="AG125" s="30">
        <v>1126037.56</v>
      </c>
      <c r="AH125" s="30">
        <v>1.55838152944925</v>
      </c>
    </row>
    <row r="126" ht="23.1" customHeight="1" spans="1:34">
      <c r="A126" s="43" t="s">
        <v>1675</v>
      </c>
      <c r="B126" s="48"/>
      <c r="C126" s="48">
        <v>26611</v>
      </c>
      <c r="D126" s="49">
        <v>36545</v>
      </c>
      <c r="E126" s="46">
        <v>36545</v>
      </c>
      <c r="F126" s="46">
        <v>36545</v>
      </c>
      <c r="G126" s="46">
        <f t="shared" si="5"/>
        <v>0</v>
      </c>
      <c r="H126" s="47" t="s">
        <v>1674</v>
      </c>
      <c r="I126" s="47" t="s">
        <v>1675</v>
      </c>
      <c r="J126" s="46"/>
      <c r="K126" s="46">
        <v>26611</v>
      </c>
      <c r="L126" s="46">
        <v>36545</v>
      </c>
      <c r="M126" s="28" t="s">
        <v>1693</v>
      </c>
      <c r="N126" s="28" t="s">
        <v>1701</v>
      </c>
      <c r="O126" s="28">
        <v>18403</v>
      </c>
      <c r="P126" s="28">
        <v>13073</v>
      </c>
      <c r="Q126" s="28">
        <v>463299</v>
      </c>
      <c r="R126" s="28">
        <v>35.4393788724853</v>
      </c>
      <c r="U126" s="30" t="s">
        <v>1699</v>
      </c>
      <c r="V126" s="30" t="s">
        <v>1700</v>
      </c>
      <c r="W126" s="30">
        <v>30730</v>
      </c>
      <c r="X126" s="30">
        <v>722568.6</v>
      </c>
      <c r="Y126" s="30">
        <v>934778.1</v>
      </c>
      <c r="Z126" s="30">
        <v>1.29368768584741</v>
      </c>
      <c r="AA126" s="30">
        <v>1688076.7</v>
      </c>
      <c r="AC126" s="30" t="s">
        <v>1702</v>
      </c>
      <c r="AD126" s="30" t="s">
        <v>1703</v>
      </c>
      <c r="AE126" s="30">
        <v>180153.25</v>
      </c>
      <c r="AF126" s="30">
        <v>390693.82</v>
      </c>
      <c r="AG126" s="30">
        <v>379558.487891</v>
      </c>
      <c r="AH126" s="30">
        <v>0.971498571159892</v>
      </c>
    </row>
    <row r="127" ht="23.1" customHeight="1" spans="1:34">
      <c r="A127" s="43" t="s">
        <v>1677</v>
      </c>
      <c r="B127" s="48"/>
      <c r="C127" s="48">
        <v>26411</v>
      </c>
      <c r="D127" s="49">
        <v>36345</v>
      </c>
      <c r="E127" s="46">
        <v>36345</v>
      </c>
      <c r="F127" s="46">
        <v>36345</v>
      </c>
      <c r="G127" s="46">
        <f t="shared" si="5"/>
        <v>0</v>
      </c>
      <c r="H127" s="47" t="s">
        <v>1676</v>
      </c>
      <c r="I127" s="47" t="s">
        <v>1677</v>
      </c>
      <c r="J127" s="46"/>
      <c r="K127" s="46">
        <v>26411</v>
      </c>
      <c r="L127" s="46">
        <v>36345</v>
      </c>
      <c r="M127" s="28" t="s">
        <v>1696</v>
      </c>
      <c r="N127" s="28" t="s">
        <v>1704</v>
      </c>
      <c r="O127" s="28">
        <v>4435.62</v>
      </c>
      <c r="P127" s="28">
        <v>5051.55</v>
      </c>
      <c r="Q127" s="28">
        <v>6109.24</v>
      </c>
      <c r="R127" s="28">
        <v>1.20937929942295</v>
      </c>
      <c r="U127" s="30" t="s">
        <v>1702</v>
      </c>
      <c r="V127" s="30" t="s">
        <v>1703</v>
      </c>
      <c r="W127" s="30">
        <v>180153.25</v>
      </c>
      <c r="X127" s="30">
        <v>390693.82</v>
      </c>
      <c r="Y127" s="30">
        <v>379558.487891</v>
      </c>
      <c r="Z127" s="30">
        <v>0.971498571159892</v>
      </c>
      <c r="AA127" s="30">
        <v>950405.557891</v>
      </c>
      <c r="AC127" s="30" t="s">
        <v>1705</v>
      </c>
      <c r="AD127" s="30" t="s">
        <v>1706</v>
      </c>
      <c r="AE127" s="30">
        <v>14556.76</v>
      </c>
      <c r="AF127" s="30">
        <v>32599.6</v>
      </c>
      <c r="AG127" s="30">
        <v>30877.597891</v>
      </c>
      <c r="AH127" s="30">
        <v>0.947177201284678</v>
      </c>
    </row>
    <row r="128" ht="23.1" customHeight="1" spans="1:34">
      <c r="A128" s="43" t="s">
        <v>1679</v>
      </c>
      <c r="B128" s="48"/>
      <c r="C128" s="48">
        <v>200</v>
      </c>
      <c r="D128" s="49">
        <v>200</v>
      </c>
      <c r="E128" s="46">
        <v>200</v>
      </c>
      <c r="F128" s="46">
        <v>200</v>
      </c>
      <c r="G128" s="46">
        <f t="shared" si="5"/>
        <v>0</v>
      </c>
      <c r="H128" s="47" t="s">
        <v>1678</v>
      </c>
      <c r="I128" s="47" t="s">
        <v>1679</v>
      </c>
      <c r="J128" s="46"/>
      <c r="K128" s="46">
        <v>200</v>
      </c>
      <c r="L128" s="46">
        <v>200</v>
      </c>
      <c r="M128" s="28" t="s">
        <v>1699</v>
      </c>
      <c r="N128" s="28" t="s">
        <v>1694</v>
      </c>
      <c r="O128" s="28">
        <v>70263.91</v>
      </c>
      <c r="P128" s="28">
        <v>9176.4</v>
      </c>
      <c r="Q128" s="28">
        <v>99623</v>
      </c>
      <c r="R128" s="28">
        <v>10.8564360751493</v>
      </c>
      <c r="U128" s="30" t="s">
        <v>1705</v>
      </c>
      <c r="V128" s="30" t="s">
        <v>1706</v>
      </c>
      <c r="W128" s="30">
        <v>14556.76</v>
      </c>
      <c r="X128" s="30">
        <v>32599.6</v>
      </c>
      <c r="Y128" s="30">
        <v>30877.597891</v>
      </c>
      <c r="Z128" s="30">
        <v>0.947177201284678</v>
      </c>
      <c r="AA128" s="30">
        <v>78033.957891</v>
      </c>
      <c r="AC128" s="30" t="s">
        <v>1707</v>
      </c>
      <c r="AD128" s="30" t="s">
        <v>1708</v>
      </c>
      <c r="AE128" s="30">
        <v>62276</v>
      </c>
      <c r="AF128" s="30">
        <v>213764.6</v>
      </c>
      <c r="AG128" s="30">
        <v>74290</v>
      </c>
      <c r="AH128" s="30">
        <v>0.347531817709761</v>
      </c>
    </row>
    <row r="129" ht="24" customHeight="1" spans="1:34">
      <c r="A129" s="43" t="s">
        <v>534</v>
      </c>
      <c r="B129" s="48">
        <v>65564</v>
      </c>
      <c r="C129" s="48">
        <v>83270.72</v>
      </c>
      <c r="D129" s="49">
        <v>104438.24</v>
      </c>
      <c r="E129" s="46">
        <v>104438.24</v>
      </c>
      <c r="F129" s="46">
        <v>104438.24</v>
      </c>
      <c r="G129" s="46">
        <f t="shared" si="5"/>
        <v>0</v>
      </c>
      <c r="H129" s="47" t="s">
        <v>1680</v>
      </c>
      <c r="I129" s="47" t="s">
        <v>534</v>
      </c>
      <c r="J129" s="46">
        <v>65564</v>
      </c>
      <c r="K129" s="46">
        <v>83270.72</v>
      </c>
      <c r="L129" s="46">
        <v>104438.24</v>
      </c>
      <c r="M129" s="28" t="s">
        <v>1702</v>
      </c>
      <c r="N129" s="28" t="s">
        <v>1697</v>
      </c>
      <c r="O129" s="28">
        <v>40730</v>
      </c>
      <c r="P129" s="28">
        <v>722568.6</v>
      </c>
      <c r="Q129" s="28">
        <v>934778.1</v>
      </c>
      <c r="R129" s="28">
        <v>1.29368768584741</v>
      </c>
      <c r="U129" s="30" t="s">
        <v>1707</v>
      </c>
      <c r="V129" s="30" t="s">
        <v>1708</v>
      </c>
      <c r="W129" s="30">
        <v>62276</v>
      </c>
      <c r="X129" s="30">
        <v>213764.6</v>
      </c>
      <c r="Y129" s="30">
        <v>74290</v>
      </c>
      <c r="Z129" s="30">
        <v>0.347531817709761</v>
      </c>
      <c r="AA129" s="30">
        <v>350330.6</v>
      </c>
      <c r="AC129" s="30" t="s">
        <v>1709</v>
      </c>
      <c r="AD129" s="30" t="s">
        <v>1710</v>
      </c>
      <c r="AE129" s="30">
        <v>93523.09</v>
      </c>
      <c r="AF129" s="30">
        <v>39929.51</v>
      </c>
      <c r="AG129" s="30">
        <v>61451</v>
      </c>
      <c r="AH129" s="30">
        <v>1.5389870799817</v>
      </c>
    </row>
    <row r="130" ht="24" customHeight="1" spans="1:34">
      <c r="A130" s="43" t="s">
        <v>1682</v>
      </c>
      <c r="B130" s="48">
        <v>65564</v>
      </c>
      <c r="C130" s="48">
        <v>83270.72</v>
      </c>
      <c r="D130" s="49">
        <v>104438.24</v>
      </c>
      <c r="E130" s="46">
        <v>104438.24</v>
      </c>
      <c r="F130" s="46">
        <v>87975.34</v>
      </c>
      <c r="G130" s="46">
        <f t="shared" si="5"/>
        <v>0</v>
      </c>
      <c r="H130" s="47" t="s">
        <v>1681</v>
      </c>
      <c r="I130" s="47" t="s">
        <v>1682</v>
      </c>
      <c r="J130" s="46">
        <v>65564</v>
      </c>
      <c r="K130" s="46">
        <v>83270.72</v>
      </c>
      <c r="L130" s="46">
        <v>104438.24</v>
      </c>
      <c r="M130" s="28" t="s">
        <v>1705</v>
      </c>
      <c r="N130" s="28" t="s">
        <v>1700</v>
      </c>
      <c r="O130" s="28">
        <v>30730</v>
      </c>
      <c r="P130" s="28">
        <v>722568.6</v>
      </c>
      <c r="Q130" s="28">
        <v>934778.1</v>
      </c>
      <c r="R130" s="28">
        <v>1.29368768584741</v>
      </c>
      <c r="U130" s="30" t="s">
        <v>1709</v>
      </c>
      <c r="V130" s="30" t="s">
        <v>1710</v>
      </c>
      <c r="W130" s="30">
        <v>93523.09</v>
      </c>
      <c r="X130" s="30">
        <v>39929.51</v>
      </c>
      <c r="Y130" s="30">
        <v>61451</v>
      </c>
      <c r="Z130" s="30">
        <v>1.5389870799817</v>
      </c>
      <c r="AA130" s="30">
        <v>194903.6</v>
      </c>
      <c r="AC130" s="30" t="s">
        <v>1711</v>
      </c>
      <c r="AD130" s="30" t="s">
        <v>1712</v>
      </c>
      <c r="AE130" s="30">
        <v>2737.58</v>
      </c>
      <c r="AF130" s="30">
        <v>48068.59</v>
      </c>
      <c r="AG130" s="30">
        <v>212739.89</v>
      </c>
      <c r="AH130" s="30">
        <v>4.42575681957802</v>
      </c>
    </row>
    <row r="131" ht="24" customHeight="1" spans="1:31">
      <c r="A131" s="43" t="s">
        <v>1683</v>
      </c>
      <c r="B131" s="48">
        <v>1415369</v>
      </c>
      <c r="C131" s="48">
        <v>769350</v>
      </c>
      <c r="D131" s="49">
        <v>861039.1865</v>
      </c>
      <c r="E131" s="46">
        <v>861039.1865</v>
      </c>
      <c r="F131" s="46">
        <v>864433.1865</v>
      </c>
      <c r="G131" s="46">
        <f t="shared" si="5"/>
        <v>0</v>
      </c>
      <c r="H131" s="47" t="s">
        <v>620</v>
      </c>
      <c r="I131" s="47" t="s">
        <v>1683</v>
      </c>
      <c r="J131" s="46">
        <v>1415369</v>
      </c>
      <c r="K131" s="46">
        <v>769350</v>
      </c>
      <c r="L131" s="46">
        <v>861039.1865</v>
      </c>
      <c r="M131" s="28" t="s">
        <v>1707</v>
      </c>
      <c r="N131" s="28" t="s">
        <v>1703</v>
      </c>
      <c r="O131" s="28">
        <v>180153.25</v>
      </c>
      <c r="P131" s="28">
        <v>390693.82</v>
      </c>
      <c r="Q131" s="28">
        <v>379558.487891</v>
      </c>
      <c r="R131" s="28">
        <v>0.971498571159892</v>
      </c>
      <c r="U131" s="30" t="s">
        <v>1711</v>
      </c>
      <c r="V131" s="30" t="s">
        <v>1712</v>
      </c>
      <c r="W131" s="30">
        <v>2737.58</v>
      </c>
      <c r="X131" s="30">
        <v>48068.59</v>
      </c>
      <c r="Y131" s="30">
        <v>212739.89</v>
      </c>
      <c r="Z131" s="30">
        <v>4.42575681957802</v>
      </c>
      <c r="AA131" s="30">
        <v>263546.06</v>
      </c>
      <c r="AC131" s="30" t="s">
        <v>1713</v>
      </c>
      <c r="AD131" s="30" t="s">
        <v>1714</v>
      </c>
      <c r="AE131" s="30">
        <v>117368</v>
      </c>
    </row>
    <row r="132" ht="24.95" customHeight="1" spans="1:34">
      <c r="A132" s="59" t="s">
        <v>1424</v>
      </c>
      <c r="B132" s="48">
        <v>3089125.61</v>
      </c>
      <c r="C132" s="48">
        <v>4225464.78</v>
      </c>
      <c r="D132" s="49">
        <f>'表20（原18）'!C21</f>
        <v>0</v>
      </c>
      <c r="E132" s="46">
        <v>4709319.914191</v>
      </c>
      <c r="F132" s="46">
        <v>4698196.494191</v>
      </c>
      <c r="G132" s="46">
        <f t="shared" si="5"/>
        <v>-4709319.914191</v>
      </c>
      <c r="H132" s="47" t="s">
        <v>1684</v>
      </c>
      <c r="I132" s="47" t="s">
        <v>1424</v>
      </c>
      <c r="J132" s="46">
        <v>3089125.61</v>
      </c>
      <c r="K132" s="46">
        <v>4225464.78</v>
      </c>
      <c r="L132" s="46">
        <v>4483681.024191</v>
      </c>
      <c r="M132" s="28" t="s">
        <v>1709</v>
      </c>
      <c r="N132" s="28" t="s">
        <v>1706</v>
      </c>
      <c r="O132" s="28">
        <v>14556.76</v>
      </c>
      <c r="P132" s="28">
        <v>32599.6</v>
      </c>
      <c r="Q132" s="28">
        <v>30877.597891</v>
      </c>
      <c r="R132" s="28">
        <v>0.947177201284678</v>
      </c>
      <c r="U132" s="30" t="s">
        <v>1715</v>
      </c>
      <c r="V132" s="30" t="s">
        <v>1716</v>
      </c>
      <c r="W132" s="30">
        <v>14552</v>
      </c>
      <c r="X132" s="30">
        <v>27899</v>
      </c>
      <c r="Y132" s="30">
        <v>32278</v>
      </c>
      <c r="Z132" s="30">
        <v>1.15695903078963</v>
      </c>
      <c r="AA132" s="30">
        <v>74729</v>
      </c>
      <c r="AC132" s="30" t="s">
        <v>1715</v>
      </c>
      <c r="AD132" s="30" t="s">
        <v>1716</v>
      </c>
      <c r="AE132" s="30">
        <v>14552</v>
      </c>
      <c r="AF132" s="30">
        <v>27899</v>
      </c>
      <c r="AG132" s="30">
        <v>32278</v>
      </c>
      <c r="AH132" s="30">
        <v>1.15695903078963</v>
      </c>
    </row>
    <row r="133" ht="27" customHeight="1" spans="1:34">
      <c r="A133" s="59" t="s">
        <v>1686</v>
      </c>
      <c r="B133" s="48">
        <v>25731</v>
      </c>
      <c r="C133" s="48">
        <v>32861.13</v>
      </c>
      <c r="D133" s="49">
        <v>13828.58</v>
      </c>
      <c r="E133" s="46">
        <v>13828.58</v>
      </c>
      <c r="F133" s="46">
        <v>13828.58</v>
      </c>
      <c r="G133" s="46">
        <f t="shared" si="5"/>
        <v>0</v>
      </c>
      <c r="H133" s="47" t="s">
        <v>1685</v>
      </c>
      <c r="I133" s="47" t="s">
        <v>1686</v>
      </c>
      <c r="J133" s="46">
        <v>25731</v>
      </c>
      <c r="K133" s="46">
        <v>32861.13</v>
      </c>
      <c r="L133" s="46">
        <v>13828.58</v>
      </c>
      <c r="M133" s="28" t="s">
        <v>1711</v>
      </c>
      <c r="N133" s="28" t="s">
        <v>1708</v>
      </c>
      <c r="O133" s="28">
        <v>62276</v>
      </c>
      <c r="P133" s="28">
        <v>213764.6</v>
      </c>
      <c r="Q133" s="28">
        <v>233181.89</v>
      </c>
      <c r="R133" s="28">
        <v>1.09083491841025</v>
      </c>
      <c r="U133" s="30" t="s">
        <v>1717</v>
      </c>
      <c r="V133" s="30" t="s">
        <v>1718</v>
      </c>
      <c r="W133" s="30">
        <v>10000</v>
      </c>
      <c r="X133" s="30">
        <v>26357</v>
      </c>
      <c r="Y133" s="30">
        <v>5162</v>
      </c>
      <c r="Z133" s="30">
        <v>0.195849299996206</v>
      </c>
      <c r="AA133" s="30">
        <v>41519</v>
      </c>
      <c r="AC133" s="30" t="s">
        <v>1717</v>
      </c>
      <c r="AD133" s="30" t="s">
        <v>1718</v>
      </c>
      <c r="AE133" s="30">
        <v>10000</v>
      </c>
      <c r="AF133" s="30">
        <v>26357</v>
      </c>
      <c r="AG133" s="30">
        <v>5162</v>
      </c>
      <c r="AH133" s="30">
        <v>0.195849299996206</v>
      </c>
    </row>
    <row r="134" ht="27" customHeight="1" spans="1:34">
      <c r="A134" s="43" t="s">
        <v>1688</v>
      </c>
      <c r="B134" s="48">
        <v>11296.46</v>
      </c>
      <c r="C134" s="48">
        <v>17338.81</v>
      </c>
      <c r="D134" s="49">
        <v>4507.8</v>
      </c>
      <c r="E134" s="46">
        <v>4507.8</v>
      </c>
      <c r="F134" s="46">
        <v>4546</v>
      </c>
      <c r="G134" s="46">
        <f t="shared" si="5"/>
        <v>0</v>
      </c>
      <c r="H134" s="47" t="s">
        <v>1687</v>
      </c>
      <c r="I134" s="47" t="s">
        <v>1688</v>
      </c>
      <c r="J134" s="46">
        <v>11296.46</v>
      </c>
      <c r="K134" s="46">
        <v>17338.81</v>
      </c>
      <c r="L134" s="46">
        <v>4507.8</v>
      </c>
      <c r="M134" s="28" t="s">
        <v>1715</v>
      </c>
      <c r="N134" s="28" t="s">
        <v>1710</v>
      </c>
      <c r="O134" s="28">
        <v>93523.09</v>
      </c>
      <c r="P134" s="28">
        <v>39929.51</v>
      </c>
      <c r="Q134" s="28">
        <v>61363.32</v>
      </c>
      <c r="R134" s="28">
        <v>1.53679121031037</v>
      </c>
      <c r="U134" s="30" t="s">
        <v>1719</v>
      </c>
      <c r="V134" s="30" t="s">
        <v>1720</v>
      </c>
      <c r="W134" s="30">
        <v>4552</v>
      </c>
      <c r="X134" s="30">
        <v>1542</v>
      </c>
      <c r="Y134" s="30">
        <v>27116</v>
      </c>
      <c r="Z134" s="30">
        <v>17.5849546044099</v>
      </c>
      <c r="AA134" s="30">
        <v>33210</v>
      </c>
      <c r="AC134" s="30" t="s">
        <v>1719</v>
      </c>
      <c r="AD134" s="30" t="s">
        <v>1720</v>
      </c>
      <c r="AE134" s="30">
        <v>4552</v>
      </c>
      <c r="AF134" s="30">
        <v>1542</v>
      </c>
      <c r="AG134" s="30">
        <v>27116</v>
      </c>
      <c r="AH134" s="30">
        <v>17.5849546044099</v>
      </c>
    </row>
    <row r="135" ht="27" customHeight="1" spans="1:34">
      <c r="A135" s="43" t="s">
        <v>1690</v>
      </c>
      <c r="B135" s="48">
        <v>108457.53</v>
      </c>
      <c r="C135" s="48">
        <v>104373.31</v>
      </c>
      <c r="D135" s="49">
        <v>118446.1863</v>
      </c>
      <c r="E135" s="46">
        <v>118446.1863</v>
      </c>
      <c r="F135" s="46">
        <v>118446.1863</v>
      </c>
      <c r="G135" s="46">
        <f t="shared" si="5"/>
        <v>0</v>
      </c>
      <c r="H135" s="47" t="s">
        <v>1689</v>
      </c>
      <c r="I135" s="47" t="s">
        <v>1690</v>
      </c>
      <c r="J135" s="46">
        <v>108457.53</v>
      </c>
      <c r="K135" s="46">
        <v>104373.31</v>
      </c>
      <c r="L135" s="46">
        <v>118446.1863</v>
      </c>
      <c r="M135" s="28" t="s">
        <v>1717</v>
      </c>
      <c r="N135" s="28" t="s">
        <v>1712</v>
      </c>
      <c r="O135" s="28">
        <v>2737.58</v>
      </c>
      <c r="P135" s="28">
        <v>48068.59</v>
      </c>
      <c r="Q135" s="28">
        <v>53880</v>
      </c>
      <c r="R135" s="28">
        <v>1.12089828305761</v>
      </c>
      <c r="U135" s="30" t="s">
        <v>1721</v>
      </c>
      <c r="V135" s="30" t="s">
        <v>537</v>
      </c>
      <c r="W135" s="30">
        <v>27132.19</v>
      </c>
      <c r="X135" s="30">
        <v>34566.51</v>
      </c>
      <c r="Y135" s="30">
        <v>37741.51</v>
      </c>
      <c r="Z135" s="30">
        <v>1.09185191099709</v>
      </c>
      <c r="AA135" s="30">
        <v>99440.21</v>
      </c>
      <c r="AC135" s="30" t="s">
        <v>1721</v>
      </c>
      <c r="AD135" s="30" t="s">
        <v>537</v>
      </c>
      <c r="AE135" s="30">
        <v>27132.19</v>
      </c>
      <c r="AF135" s="30">
        <v>34566.51</v>
      </c>
      <c r="AG135" s="30">
        <v>37741.51</v>
      </c>
      <c r="AH135" s="30">
        <v>1.09185191099709</v>
      </c>
    </row>
    <row r="136" ht="27" customHeight="1" spans="1:34">
      <c r="A136" s="43" t="s">
        <v>1692</v>
      </c>
      <c r="B136" s="48">
        <v>14302</v>
      </c>
      <c r="C136" s="48">
        <v>75035.46</v>
      </c>
      <c r="D136" s="49">
        <v>8972.9463</v>
      </c>
      <c r="E136" s="46">
        <v>8972.9463</v>
      </c>
      <c r="F136" s="46">
        <v>10252.1863</v>
      </c>
      <c r="G136" s="46">
        <f t="shared" si="5"/>
        <v>0</v>
      </c>
      <c r="H136" s="47" t="s">
        <v>1691</v>
      </c>
      <c r="I136" s="47" t="s">
        <v>1692</v>
      </c>
      <c r="J136" s="46">
        <v>14302</v>
      </c>
      <c r="K136" s="46">
        <v>75035.46</v>
      </c>
      <c r="L136" s="46">
        <v>8972.9463</v>
      </c>
      <c r="M136" s="28" t="s">
        <v>1719</v>
      </c>
      <c r="N136" s="28" t="s">
        <v>1716</v>
      </c>
      <c r="O136" s="28">
        <v>14552</v>
      </c>
      <c r="P136" s="28">
        <v>27899</v>
      </c>
      <c r="Q136" s="28">
        <v>32278</v>
      </c>
      <c r="R136" s="28">
        <v>1.15695903078963</v>
      </c>
      <c r="U136" s="30" t="s">
        <v>1722</v>
      </c>
      <c r="V136" s="30" t="s">
        <v>1723</v>
      </c>
      <c r="W136" s="30">
        <v>21536.75</v>
      </c>
      <c r="X136" s="30">
        <v>4921.66</v>
      </c>
      <c r="Y136" s="30">
        <v>35060.44</v>
      </c>
      <c r="Z136" s="30">
        <v>7.12370216552952</v>
      </c>
      <c r="AA136" s="30">
        <v>61518.85</v>
      </c>
      <c r="AC136" s="30" t="s">
        <v>1722</v>
      </c>
      <c r="AD136" s="30" t="s">
        <v>1723</v>
      </c>
      <c r="AE136" s="30">
        <v>21536.75</v>
      </c>
      <c r="AF136" s="30">
        <v>4921.66</v>
      </c>
      <c r="AG136" s="30">
        <v>35060.44</v>
      </c>
      <c r="AH136" s="30">
        <v>7.12370216552952</v>
      </c>
    </row>
    <row r="137" ht="27" customHeight="1" spans="1:34">
      <c r="A137" s="43" t="s">
        <v>1701</v>
      </c>
      <c r="B137" s="48">
        <v>18403</v>
      </c>
      <c r="C137" s="48">
        <v>13073</v>
      </c>
      <c r="D137" s="49">
        <v>463299</v>
      </c>
      <c r="E137" s="46">
        <v>463299</v>
      </c>
      <c r="F137" s="46"/>
      <c r="G137" s="46"/>
      <c r="H137" s="47" t="s">
        <v>1695</v>
      </c>
      <c r="I137" s="47" t="s">
        <v>1701</v>
      </c>
      <c r="J137" s="46">
        <v>18403</v>
      </c>
      <c r="K137" s="46">
        <v>13073</v>
      </c>
      <c r="L137" s="46">
        <v>463299</v>
      </c>
      <c r="M137" s="28" t="s">
        <v>1721</v>
      </c>
      <c r="N137" s="28" t="s">
        <v>1718</v>
      </c>
      <c r="O137" s="28">
        <v>10000</v>
      </c>
      <c r="P137" s="28">
        <v>26357</v>
      </c>
      <c r="Q137" s="28">
        <v>14619</v>
      </c>
      <c r="R137" s="28">
        <v>0.554653412755625</v>
      </c>
      <c r="U137" s="30" t="s">
        <v>1724</v>
      </c>
      <c r="V137" s="30" t="s">
        <v>1725</v>
      </c>
      <c r="W137" s="30">
        <v>69264.69</v>
      </c>
      <c r="X137" s="30">
        <v>90214.79</v>
      </c>
      <c r="Y137" s="30">
        <v>84230.74</v>
      </c>
      <c r="Z137" s="30">
        <v>0.933668858509785</v>
      </c>
      <c r="AA137" s="30">
        <v>243710.22</v>
      </c>
      <c r="AC137" s="30" t="s">
        <v>1724</v>
      </c>
      <c r="AD137" s="30" t="s">
        <v>1725</v>
      </c>
      <c r="AE137" s="30">
        <v>69264.69</v>
      </c>
      <c r="AF137" s="30">
        <v>90214.79</v>
      </c>
      <c r="AG137" s="30">
        <v>84230.74</v>
      </c>
      <c r="AH137" s="30">
        <v>0.933668858509785</v>
      </c>
    </row>
    <row r="138" ht="27" customHeight="1" spans="1:34">
      <c r="A138" s="43" t="s">
        <v>1704</v>
      </c>
      <c r="B138" s="48">
        <v>4435.62</v>
      </c>
      <c r="C138" s="48">
        <v>5051.55</v>
      </c>
      <c r="D138" s="49">
        <v>6109.24</v>
      </c>
      <c r="E138" s="46">
        <v>6109.24</v>
      </c>
      <c r="F138" s="46"/>
      <c r="G138" s="46"/>
      <c r="H138" s="47" t="s">
        <v>1698</v>
      </c>
      <c r="I138" s="47" t="s">
        <v>1704</v>
      </c>
      <c r="J138" s="46">
        <v>4435.62</v>
      </c>
      <c r="K138" s="46">
        <v>5051.55</v>
      </c>
      <c r="L138" s="46">
        <v>6109.24</v>
      </c>
      <c r="M138" s="28" t="s">
        <v>1726</v>
      </c>
      <c r="N138" s="28" t="s">
        <v>1720</v>
      </c>
      <c r="O138" s="28">
        <v>4552</v>
      </c>
      <c r="P138" s="28">
        <v>1542</v>
      </c>
      <c r="Q138" s="28">
        <v>17659</v>
      </c>
      <c r="R138" s="28">
        <v>11.4520103761349</v>
      </c>
      <c r="U138" s="30" t="s">
        <v>1727</v>
      </c>
      <c r="V138" s="30" t="s">
        <v>1728</v>
      </c>
      <c r="W138" s="30"/>
      <c r="X138" s="30">
        <v>5173.85</v>
      </c>
      <c r="Y138" s="30">
        <v>3875.45</v>
      </c>
      <c r="Z138" s="30">
        <v>0.749045681649062</v>
      </c>
      <c r="AA138" s="30">
        <v>9049.3</v>
      </c>
      <c r="AC138" s="30" t="s">
        <v>1727</v>
      </c>
      <c r="AD138" s="30" t="s">
        <v>1728</v>
      </c>
      <c r="AF138" s="30">
        <v>5173.85</v>
      </c>
      <c r="AG138" s="30">
        <v>3875.45</v>
      </c>
      <c r="AH138" s="30">
        <v>0.749045681649062</v>
      </c>
    </row>
    <row r="139" ht="27" customHeight="1" spans="1:34">
      <c r="A139" s="43" t="s">
        <v>1694</v>
      </c>
      <c r="B139" s="48">
        <v>70263.91</v>
      </c>
      <c r="C139" s="48">
        <v>9176.4</v>
      </c>
      <c r="D139" s="49">
        <v>99623</v>
      </c>
      <c r="E139" s="46">
        <v>99623</v>
      </c>
      <c r="F139" s="46">
        <v>108194</v>
      </c>
      <c r="G139" s="46">
        <f t="shared" ref="G139:G150" si="6">D139-E139</f>
        <v>0</v>
      </c>
      <c r="H139" s="47" t="s">
        <v>1693</v>
      </c>
      <c r="I139" s="47" t="s">
        <v>1694</v>
      </c>
      <c r="J139" s="46">
        <v>70263.91</v>
      </c>
      <c r="K139" s="46">
        <v>9176.4</v>
      </c>
      <c r="L139" s="46">
        <v>99623</v>
      </c>
      <c r="M139" s="28" t="s">
        <v>1722</v>
      </c>
      <c r="N139" s="28" t="s">
        <v>537</v>
      </c>
      <c r="O139" s="28">
        <v>27132.19</v>
      </c>
      <c r="P139" s="28">
        <v>34566.51</v>
      </c>
      <c r="Q139" s="28">
        <v>37741.51</v>
      </c>
      <c r="R139" s="28">
        <v>1.09185191099709</v>
      </c>
      <c r="U139" s="30" t="s">
        <v>1729</v>
      </c>
      <c r="V139" s="30" t="s">
        <v>1730</v>
      </c>
      <c r="W139" s="30">
        <v>57223</v>
      </c>
      <c r="X139" s="30">
        <v>67856.55</v>
      </c>
      <c r="Y139" s="30">
        <v>66691</v>
      </c>
      <c r="Z139" s="30">
        <v>0.982823323614301</v>
      </c>
      <c r="AA139" s="30">
        <v>191770.55</v>
      </c>
      <c r="AC139" s="30" t="s">
        <v>1729</v>
      </c>
      <c r="AD139" s="30" t="s">
        <v>1730</v>
      </c>
      <c r="AE139" s="30">
        <v>57223</v>
      </c>
      <c r="AF139" s="30">
        <v>67856.55</v>
      </c>
      <c r="AG139" s="30">
        <v>66691</v>
      </c>
      <c r="AH139" s="30">
        <v>0.982823323614301</v>
      </c>
    </row>
    <row r="140" ht="27" customHeight="1" spans="1:34">
      <c r="A140" s="43" t="s">
        <v>1697</v>
      </c>
      <c r="B140" s="48">
        <v>40730</v>
      </c>
      <c r="C140" s="48">
        <v>722568.6</v>
      </c>
      <c r="D140" s="49">
        <v>934778.1</v>
      </c>
      <c r="E140" s="46">
        <v>934778.1</v>
      </c>
      <c r="F140" s="46">
        <v>1126037.56</v>
      </c>
      <c r="G140" s="46">
        <f t="shared" si="6"/>
        <v>0</v>
      </c>
      <c r="H140" s="47" t="s">
        <v>1696</v>
      </c>
      <c r="I140" s="47" t="s">
        <v>1697</v>
      </c>
      <c r="J140" s="46">
        <v>40730</v>
      </c>
      <c r="K140" s="46">
        <v>722568.6</v>
      </c>
      <c r="L140" s="46">
        <v>934778.1</v>
      </c>
      <c r="M140" s="28" t="s">
        <v>1724</v>
      </c>
      <c r="N140" s="28" t="s">
        <v>1731</v>
      </c>
      <c r="O140" s="28">
        <v>3546</v>
      </c>
      <c r="P140" s="28">
        <v>27582.9</v>
      </c>
      <c r="Q140" s="28">
        <v>14826.54</v>
      </c>
      <c r="R140" s="28">
        <v>0.537526510990505</v>
      </c>
      <c r="U140" s="30" t="s">
        <v>1732</v>
      </c>
      <c r="V140" s="30" t="s">
        <v>1733</v>
      </c>
      <c r="W140" s="30"/>
      <c r="X140" s="30">
        <v>101479</v>
      </c>
      <c r="Y140" s="30">
        <v>158250</v>
      </c>
      <c r="Z140" s="30">
        <v>1.55943594241173</v>
      </c>
      <c r="AA140" s="30">
        <v>259729</v>
      </c>
      <c r="AC140" s="30" t="s">
        <v>1732</v>
      </c>
      <c r="AD140" s="30" t="s">
        <v>1733</v>
      </c>
      <c r="AF140" s="30">
        <v>101479</v>
      </c>
      <c r="AG140" s="30">
        <v>163922</v>
      </c>
      <c r="AH140" s="30">
        <v>1.61532927994955</v>
      </c>
    </row>
    <row r="141" ht="27" customHeight="1" spans="1:34">
      <c r="A141" s="43" t="s">
        <v>1700</v>
      </c>
      <c r="B141" s="48">
        <v>30730</v>
      </c>
      <c r="C141" s="48">
        <v>722568.6</v>
      </c>
      <c r="D141" s="49">
        <v>934778.1</v>
      </c>
      <c r="E141" s="46">
        <v>934778.1</v>
      </c>
      <c r="F141" s="46">
        <v>1126037.56</v>
      </c>
      <c r="G141" s="46">
        <f t="shared" si="6"/>
        <v>0</v>
      </c>
      <c r="H141" s="47" t="s">
        <v>1699</v>
      </c>
      <c r="I141" s="47" t="s">
        <v>1700</v>
      </c>
      <c r="J141" s="46">
        <v>30730</v>
      </c>
      <c r="K141" s="46">
        <v>722568.6</v>
      </c>
      <c r="L141" s="46">
        <v>934778.1</v>
      </c>
      <c r="M141" s="28" t="s">
        <v>1727</v>
      </c>
      <c r="N141" s="28" t="s">
        <v>1723</v>
      </c>
      <c r="O141" s="28">
        <v>21536.75</v>
      </c>
      <c r="P141" s="28">
        <v>4921.66</v>
      </c>
      <c r="Q141" s="28">
        <v>20233.9</v>
      </c>
      <c r="R141" s="28">
        <v>4.11119419057798</v>
      </c>
      <c r="U141" s="30" t="s">
        <v>1734</v>
      </c>
      <c r="V141" s="30" t="s">
        <v>1735</v>
      </c>
      <c r="W141" s="30"/>
      <c r="X141" s="30">
        <v>1425</v>
      </c>
      <c r="Y141" s="30">
        <v>2825</v>
      </c>
      <c r="Z141" s="30">
        <v>1.98245614035088</v>
      </c>
      <c r="AA141" s="30">
        <v>4250</v>
      </c>
      <c r="AC141" s="30" t="s">
        <v>1734</v>
      </c>
      <c r="AD141" s="30" t="s">
        <v>1735</v>
      </c>
      <c r="AF141" s="30">
        <v>1425</v>
      </c>
      <c r="AG141" s="30">
        <v>2825</v>
      </c>
      <c r="AH141" s="30">
        <v>1.98245614035088</v>
      </c>
    </row>
    <row r="142" ht="27" customHeight="1" spans="1:34">
      <c r="A142" s="43" t="s">
        <v>1703</v>
      </c>
      <c r="B142" s="48">
        <v>180153.25</v>
      </c>
      <c r="C142" s="48">
        <v>390693.82</v>
      </c>
      <c r="D142" s="49">
        <v>379558.487891</v>
      </c>
      <c r="E142" s="46">
        <v>379558.487891</v>
      </c>
      <c r="F142" s="46">
        <v>379558.487891</v>
      </c>
      <c r="G142" s="46">
        <f t="shared" si="6"/>
        <v>0</v>
      </c>
      <c r="H142" s="47" t="s">
        <v>1702</v>
      </c>
      <c r="I142" s="47" t="s">
        <v>1703</v>
      </c>
      <c r="J142" s="46">
        <v>180153.25</v>
      </c>
      <c r="K142" s="46">
        <v>390693.82</v>
      </c>
      <c r="L142" s="46">
        <v>379558.487891</v>
      </c>
      <c r="M142" s="28" t="s">
        <v>1729</v>
      </c>
      <c r="N142" s="28" t="s">
        <v>1725</v>
      </c>
      <c r="O142" s="28">
        <v>69264.69</v>
      </c>
      <c r="P142" s="28">
        <v>90214.79</v>
      </c>
      <c r="Q142" s="28">
        <v>84230.74</v>
      </c>
      <c r="R142" s="28">
        <v>0.933668858509785</v>
      </c>
      <c r="U142" s="30" t="s">
        <v>1736</v>
      </c>
      <c r="V142" s="30" t="s">
        <v>1737</v>
      </c>
      <c r="W142" s="30"/>
      <c r="X142" s="30">
        <v>634</v>
      </c>
      <c r="Y142" s="30">
        <v>634</v>
      </c>
      <c r="Z142" s="30">
        <v>1</v>
      </c>
      <c r="AA142" s="30">
        <v>1268</v>
      </c>
      <c r="AC142" s="30" t="s">
        <v>1736</v>
      </c>
      <c r="AD142" s="30" t="s">
        <v>1737</v>
      </c>
      <c r="AF142" s="30">
        <v>634</v>
      </c>
      <c r="AG142" s="30">
        <v>634</v>
      </c>
      <c r="AH142" s="30">
        <v>1</v>
      </c>
    </row>
    <row r="143" ht="27" customHeight="1" spans="1:34">
      <c r="A143" s="43" t="s">
        <v>1706</v>
      </c>
      <c r="B143" s="48">
        <v>14556.76</v>
      </c>
      <c r="C143" s="48">
        <v>32599.6</v>
      </c>
      <c r="D143" s="49">
        <v>30877.597891</v>
      </c>
      <c r="E143" s="46">
        <v>30877.597891</v>
      </c>
      <c r="F143" s="46">
        <v>30877.597891</v>
      </c>
      <c r="G143" s="46">
        <f t="shared" si="6"/>
        <v>0</v>
      </c>
      <c r="H143" s="47" t="s">
        <v>1705</v>
      </c>
      <c r="I143" s="47" t="s">
        <v>1706</v>
      </c>
      <c r="J143" s="46">
        <v>14556.76</v>
      </c>
      <c r="K143" s="46">
        <v>32599.6</v>
      </c>
      <c r="L143" s="46">
        <v>30877.597891</v>
      </c>
      <c r="M143" s="28" t="s">
        <v>1732</v>
      </c>
      <c r="N143" s="28" t="s">
        <v>1728</v>
      </c>
      <c r="P143" s="28">
        <v>5173.85</v>
      </c>
      <c r="Q143" s="28">
        <v>3875.45</v>
      </c>
      <c r="R143" s="28">
        <v>0.749045681649062</v>
      </c>
      <c r="U143" s="30" t="s">
        <v>1738</v>
      </c>
      <c r="V143" s="30" t="s">
        <v>1739</v>
      </c>
      <c r="W143" s="30"/>
      <c r="X143" s="30">
        <v>99420</v>
      </c>
      <c r="Y143" s="30">
        <v>154791</v>
      </c>
      <c r="Z143" s="30">
        <v>1.55694025347013</v>
      </c>
      <c r="AA143" s="30">
        <v>254211</v>
      </c>
      <c r="AC143" s="30" t="s">
        <v>1738</v>
      </c>
      <c r="AD143" s="30" t="s">
        <v>1739</v>
      </c>
      <c r="AF143" s="30">
        <v>99420</v>
      </c>
      <c r="AG143" s="30">
        <v>160463</v>
      </c>
      <c r="AH143" s="30">
        <v>1.61399114866224</v>
      </c>
    </row>
    <row r="144" ht="27" customHeight="1" spans="1:34">
      <c r="A144" s="43" t="s">
        <v>1708</v>
      </c>
      <c r="B144" s="48">
        <v>62276</v>
      </c>
      <c r="C144" s="48">
        <v>213764.6</v>
      </c>
      <c r="D144" s="49">
        <v>233181.89</v>
      </c>
      <c r="E144" s="46">
        <v>233181.89</v>
      </c>
      <c r="F144" s="46">
        <v>74290</v>
      </c>
      <c r="G144" s="46">
        <f t="shared" si="6"/>
        <v>0</v>
      </c>
      <c r="H144" s="47" t="s">
        <v>1707</v>
      </c>
      <c r="I144" s="47" t="s">
        <v>1708</v>
      </c>
      <c r="J144" s="46">
        <v>62276</v>
      </c>
      <c r="K144" s="46">
        <v>213764.6</v>
      </c>
      <c r="L144" s="46">
        <v>233181.89</v>
      </c>
      <c r="M144" s="28" t="s">
        <v>1734</v>
      </c>
      <c r="N144" s="28" t="s">
        <v>1730</v>
      </c>
      <c r="O144" s="28">
        <v>57223</v>
      </c>
      <c r="P144" s="28">
        <v>67856.55</v>
      </c>
      <c r="Q144" s="28">
        <v>64917</v>
      </c>
      <c r="R144" s="28">
        <v>0.956679937308926</v>
      </c>
      <c r="U144" s="30" t="s">
        <v>1740</v>
      </c>
      <c r="V144" s="30" t="s">
        <v>1741</v>
      </c>
      <c r="W144" s="30"/>
      <c r="X144" s="30">
        <v>2645</v>
      </c>
      <c r="Y144" s="30">
        <v>1020</v>
      </c>
      <c r="Z144" s="30">
        <v>0.385633270321361</v>
      </c>
      <c r="AA144" s="30">
        <v>3665</v>
      </c>
      <c r="AC144" s="30" t="s">
        <v>1740</v>
      </c>
      <c r="AD144" s="30" t="s">
        <v>1741</v>
      </c>
      <c r="AF144" s="30">
        <v>2645</v>
      </c>
      <c r="AG144" s="30">
        <v>1020</v>
      </c>
      <c r="AH144" s="30">
        <v>0.385633270321361</v>
      </c>
    </row>
    <row r="145" ht="27" customHeight="1" spans="1:34">
      <c r="A145" s="43" t="s">
        <v>1710</v>
      </c>
      <c r="B145" s="48">
        <v>93523.09</v>
      </c>
      <c r="C145" s="48">
        <v>39929.51</v>
      </c>
      <c r="D145" s="49">
        <v>61363.32</v>
      </c>
      <c r="E145" s="46">
        <v>61363.32</v>
      </c>
      <c r="F145" s="46">
        <v>61451</v>
      </c>
      <c r="G145" s="46">
        <f t="shared" si="6"/>
        <v>0</v>
      </c>
      <c r="H145" s="47" t="s">
        <v>1709</v>
      </c>
      <c r="I145" s="47" t="s">
        <v>1710</v>
      </c>
      <c r="J145" s="46">
        <v>93523.09</v>
      </c>
      <c r="K145" s="46">
        <v>39929.51</v>
      </c>
      <c r="L145" s="46">
        <v>61363.32</v>
      </c>
      <c r="M145" s="28" t="s">
        <v>1736</v>
      </c>
      <c r="N145" s="28" t="s">
        <v>1733</v>
      </c>
      <c r="P145" s="28">
        <v>101479</v>
      </c>
      <c r="Q145" s="28">
        <v>158250</v>
      </c>
      <c r="R145" s="28">
        <v>1.55943594241173</v>
      </c>
      <c r="U145" s="30" t="s">
        <v>1742</v>
      </c>
      <c r="V145" s="30" t="s">
        <v>1743</v>
      </c>
      <c r="W145" s="30"/>
      <c r="X145" s="30">
        <v>2645</v>
      </c>
      <c r="Y145" s="30">
        <v>1020</v>
      </c>
      <c r="Z145" s="30">
        <v>0.385633270321361</v>
      </c>
      <c r="AA145" s="30">
        <v>3665</v>
      </c>
      <c r="AC145" s="30" t="s">
        <v>1742</v>
      </c>
      <c r="AD145" s="30" t="s">
        <v>1743</v>
      </c>
      <c r="AF145" s="30">
        <v>2645</v>
      </c>
      <c r="AG145" s="30">
        <v>1020</v>
      </c>
      <c r="AH145" s="30">
        <v>0.385633270321361</v>
      </c>
    </row>
    <row r="146" ht="24.95" customHeight="1" spans="1:34">
      <c r="A146" s="43" t="s">
        <v>1712</v>
      </c>
      <c r="B146" s="48">
        <v>2737.58</v>
      </c>
      <c r="C146" s="48">
        <v>48068.59</v>
      </c>
      <c r="D146" s="49">
        <v>53880</v>
      </c>
      <c r="E146" s="46">
        <v>53880</v>
      </c>
      <c r="F146" s="46">
        <v>212739.89</v>
      </c>
      <c r="G146" s="46">
        <f t="shared" si="6"/>
        <v>0</v>
      </c>
      <c r="H146" s="47" t="s">
        <v>1711</v>
      </c>
      <c r="I146" s="47" t="s">
        <v>1712</v>
      </c>
      <c r="J146" s="46">
        <v>2737.58</v>
      </c>
      <c r="K146" s="46">
        <v>48068.59</v>
      </c>
      <c r="L146" s="46">
        <v>53880</v>
      </c>
      <c r="M146" s="28" t="s">
        <v>1738</v>
      </c>
      <c r="N146" s="28" t="s">
        <v>1735</v>
      </c>
      <c r="P146" s="28">
        <v>1425</v>
      </c>
      <c r="Q146" s="28">
        <v>2825</v>
      </c>
      <c r="R146" s="28">
        <v>1.98245614035088</v>
      </c>
      <c r="U146" s="30" t="s">
        <v>1744</v>
      </c>
      <c r="V146" s="30" t="s">
        <v>1745</v>
      </c>
      <c r="W146" s="30"/>
      <c r="X146" s="30">
        <v>242442</v>
      </c>
      <c r="Y146" s="30">
        <v>245643</v>
      </c>
      <c r="Z146" s="30">
        <v>1.01320315786869</v>
      </c>
      <c r="AA146" s="30">
        <v>488085</v>
      </c>
      <c r="AC146" s="30" t="s">
        <v>1744</v>
      </c>
      <c r="AD146" s="30" t="s">
        <v>1745</v>
      </c>
      <c r="AF146" s="30">
        <v>242442</v>
      </c>
      <c r="AG146" s="30">
        <v>245643</v>
      </c>
      <c r="AH146" s="30">
        <v>1.01320315786869</v>
      </c>
    </row>
    <row r="147" ht="24.95" customHeight="1" spans="1:34">
      <c r="A147" s="51" t="s">
        <v>1716</v>
      </c>
      <c r="B147" s="53">
        <v>14552</v>
      </c>
      <c r="C147" s="53">
        <v>27899</v>
      </c>
      <c r="D147" s="54">
        <v>32278</v>
      </c>
      <c r="E147" s="46">
        <v>32278</v>
      </c>
      <c r="F147" s="46">
        <v>32278</v>
      </c>
      <c r="G147" s="46">
        <f t="shared" si="6"/>
        <v>0</v>
      </c>
      <c r="H147" s="47" t="s">
        <v>1715</v>
      </c>
      <c r="I147" s="47" t="s">
        <v>1716</v>
      </c>
      <c r="J147" s="46">
        <v>14552</v>
      </c>
      <c r="K147" s="46">
        <v>27899</v>
      </c>
      <c r="L147" s="46">
        <v>32278</v>
      </c>
      <c r="M147" s="28" t="s">
        <v>1740</v>
      </c>
      <c r="N147" s="28" t="s">
        <v>1737</v>
      </c>
      <c r="P147" s="28">
        <v>634</v>
      </c>
      <c r="Q147" s="28">
        <v>634</v>
      </c>
      <c r="R147" s="28">
        <v>1</v>
      </c>
      <c r="U147" s="30" t="s">
        <v>1746</v>
      </c>
      <c r="V147" s="30" t="s">
        <v>1747</v>
      </c>
      <c r="W147" s="30"/>
      <c r="X147" s="30">
        <v>239879</v>
      </c>
      <c r="Y147" s="30">
        <v>241704</v>
      </c>
      <c r="Z147" s="30">
        <v>1.00760800236786</v>
      </c>
      <c r="AA147" s="30">
        <v>481583</v>
      </c>
      <c r="AC147" s="30" t="s">
        <v>1746</v>
      </c>
      <c r="AD147" s="30" t="s">
        <v>1747</v>
      </c>
      <c r="AF147" s="30">
        <v>239879</v>
      </c>
      <c r="AG147" s="30">
        <v>241704</v>
      </c>
      <c r="AH147" s="30">
        <v>1.00760800236786</v>
      </c>
    </row>
    <row r="148" ht="30" customHeight="1" spans="1:34">
      <c r="A148" s="58" t="s">
        <v>1718</v>
      </c>
      <c r="B148" s="44">
        <v>10000</v>
      </c>
      <c r="C148" s="44">
        <v>26357</v>
      </c>
      <c r="D148" s="45">
        <v>16014</v>
      </c>
      <c r="E148" s="46">
        <v>14619</v>
      </c>
      <c r="F148" s="46">
        <v>5162</v>
      </c>
      <c r="G148" s="46">
        <f t="shared" si="6"/>
        <v>1395</v>
      </c>
      <c r="H148" s="47" t="s">
        <v>1717</v>
      </c>
      <c r="I148" s="47" t="s">
        <v>1718</v>
      </c>
      <c r="J148" s="46">
        <v>10000</v>
      </c>
      <c r="K148" s="46">
        <v>26357</v>
      </c>
      <c r="L148" s="46">
        <v>16014</v>
      </c>
      <c r="M148" s="28" t="s">
        <v>1742</v>
      </c>
      <c r="N148" s="28" t="s">
        <v>1739</v>
      </c>
      <c r="P148" s="28">
        <v>99420</v>
      </c>
      <c r="Q148" s="28">
        <v>154791</v>
      </c>
      <c r="R148" s="28">
        <v>1.55694025347013</v>
      </c>
      <c r="U148" s="30" t="s">
        <v>1748</v>
      </c>
      <c r="V148" s="30" t="s">
        <v>1749</v>
      </c>
      <c r="W148" s="30"/>
      <c r="X148" s="30">
        <v>2153</v>
      </c>
      <c r="Y148" s="30">
        <v>1939</v>
      </c>
      <c r="Z148" s="30">
        <v>0.900603808639108</v>
      </c>
      <c r="AA148" s="30">
        <v>4092</v>
      </c>
      <c r="AC148" s="30" t="s">
        <v>1748</v>
      </c>
      <c r="AD148" s="30" t="s">
        <v>1749</v>
      </c>
      <c r="AF148" s="30">
        <v>2153</v>
      </c>
      <c r="AG148" s="30">
        <v>1939</v>
      </c>
      <c r="AH148" s="30">
        <v>0.900603808639108</v>
      </c>
    </row>
    <row r="149" ht="30" customHeight="1" spans="1:34">
      <c r="A149" s="43" t="s">
        <v>1720</v>
      </c>
      <c r="B149" s="48">
        <v>4552</v>
      </c>
      <c r="C149" s="48">
        <v>1542</v>
      </c>
      <c r="D149" s="49">
        <v>16264</v>
      </c>
      <c r="E149" s="46">
        <v>17659</v>
      </c>
      <c r="F149" s="46">
        <v>27116</v>
      </c>
      <c r="G149" s="46">
        <f t="shared" si="6"/>
        <v>-1395</v>
      </c>
      <c r="H149" s="47" t="s">
        <v>1719</v>
      </c>
      <c r="I149" s="47" t="s">
        <v>1720</v>
      </c>
      <c r="J149" s="46">
        <v>4552</v>
      </c>
      <c r="K149" s="46">
        <v>1542</v>
      </c>
      <c r="L149" s="46">
        <v>16264</v>
      </c>
      <c r="M149" s="28" t="s">
        <v>1744</v>
      </c>
      <c r="N149" s="28" t="s">
        <v>1741</v>
      </c>
      <c r="P149" s="28">
        <v>2645</v>
      </c>
      <c r="Q149" s="28">
        <v>1020</v>
      </c>
      <c r="R149" s="28">
        <v>0.385633270321361</v>
      </c>
      <c r="U149" s="30" t="s">
        <v>1750</v>
      </c>
      <c r="V149" s="30" t="s">
        <v>1751</v>
      </c>
      <c r="W149" s="30"/>
      <c r="X149" s="30">
        <v>410</v>
      </c>
      <c r="Y149" s="30">
        <v>2000</v>
      </c>
      <c r="Z149" s="30">
        <v>4.8780487804878</v>
      </c>
      <c r="AA149" s="30">
        <v>2410</v>
      </c>
      <c r="AC149" s="30" t="s">
        <v>1750</v>
      </c>
      <c r="AD149" s="30" t="s">
        <v>1751</v>
      </c>
      <c r="AF149" s="30">
        <v>410</v>
      </c>
      <c r="AG149" s="30">
        <v>2000</v>
      </c>
      <c r="AH149" s="30">
        <v>4.8780487804878</v>
      </c>
    </row>
    <row r="150" ht="30" customHeight="1" spans="1:34">
      <c r="A150" s="43" t="s">
        <v>537</v>
      </c>
      <c r="B150" s="48">
        <v>27132.19</v>
      </c>
      <c r="C150" s="48">
        <v>34566.51</v>
      </c>
      <c r="D150" s="49">
        <v>37741.51</v>
      </c>
      <c r="E150" s="46">
        <v>37741.51</v>
      </c>
      <c r="F150" s="46">
        <v>37741.51</v>
      </c>
      <c r="G150" s="46">
        <f t="shared" si="6"/>
        <v>0</v>
      </c>
      <c r="H150" s="47" t="s">
        <v>1721</v>
      </c>
      <c r="I150" s="47" t="s">
        <v>537</v>
      </c>
      <c r="J150" s="46">
        <v>27132.19</v>
      </c>
      <c r="K150" s="46">
        <v>34566.51</v>
      </c>
      <c r="L150" s="46">
        <v>37741.51</v>
      </c>
      <c r="M150" s="28" t="s">
        <v>1746</v>
      </c>
      <c r="N150" s="28" t="s">
        <v>1743</v>
      </c>
      <c r="P150" s="28">
        <v>2645</v>
      </c>
      <c r="Q150" s="28">
        <v>1020</v>
      </c>
      <c r="R150" s="28">
        <v>0.385633270321361</v>
      </c>
      <c r="U150" s="30" t="s">
        <v>1752</v>
      </c>
      <c r="V150" s="30" t="s">
        <v>1753</v>
      </c>
      <c r="W150" s="30"/>
      <c r="X150" s="30">
        <v>6278</v>
      </c>
      <c r="Y150" s="30">
        <v>8124</v>
      </c>
      <c r="Z150" s="30">
        <v>1.29404268875438</v>
      </c>
      <c r="AA150" s="30">
        <v>14402</v>
      </c>
      <c r="AC150" s="30" t="s">
        <v>1752</v>
      </c>
      <c r="AD150" s="30" t="s">
        <v>1753</v>
      </c>
      <c r="AF150" s="30">
        <v>6278</v>
      </c>
      <c r="AG150" s="30">
        <v>8124</v>
      </c>
      <c r="AH150" s="30">
        <v>1.29404268875438</v>
      </c>
    </row>
    <row r="151" ht="30" customHeight="1" spans="1:34">
      <c r="A151" s="43" t="s">
        <v>1731</v>
      </c>
      <c r="B151" s="48">
        <v>3546</v>
      </c>
      <c r="C151" s="48">
        <v>27582.9</v>
      </c>
      <c r="D151" s="49">
        <v>14826.54</v>
      </c>
      <c r="E151" s="46">
        <v>14826.54</v>
      </c>
      <c r="F151" s="46"/>
      <c r="G151" s="46"/>
      <c r="H151" s="47" t="s">
        <v>1726</v>
      </c>
      <c r="I151" s="47" t="s">
        <v>1731</v>
      </c>
      <c r="J151" s="46">
        <v>3546</v>
      </c>
      <c r="K151" s="46">
        <v>27582.9</v>
      </c>
      <c r="L151" s="46">
        <v>14826.54</v>
      </c>
      <c r="M151" s="28" t="s">
        <v>1748</v>
      </c>
      <c r="N151" s="28" t="s">
        <v>1745</v>
      </c>
      <c r="P151" s="28">
        <v>242442</v>
      </c>
      <c r="Q151" s="28">
        <v>245643</v>
      </c>
      <c r="R151" s="28">
        <v>1.01320315786869</v>
      </c>
      <c r="U151" s="30" t="s">
        <v>1754</v>
      </c>
      <c r="V151" s="30" t="s">
        <v>1755</v>
      </c>
      <c r="W151" s="30"/>
      <c r="X151" s="30">
        <v>6278</v>
      </c>
      <c r="Y151" s="30">
        <v>8124</v>
      </c>
      <c r="Z151" s="30">
        <v>1.29404268875438</v>
      </c>
      <c r="AA151" s="30">
        <v>14402</v>
      </c>
      <c r="AC151" s="30" t="s">
        <v>1754</v>
      </c>
      <c r="AD151" s="30" t="s">
        <v>1755</v>
      </c>
      <c r="AF151" s="30">
        <v>6278</v>
      </c>
      <c r="AG151" s="30">
        <v>8124</v>
      </c>
      <c r="AH151" s="30">
        <v>1.29404268875438</v>
      </c>
    </row>
    <row r="152" ht="30" customHeight="1" spans="1:34">
      <c r="A152" s="43" t="s">
        <v>1723</v>
      </c>
      <c r="B152" s="48">
        <v>21536.75</v>
      </c>
      <c r="C152" s="48">
        <v>4921.66</v>
      </c>
      <c r="D152" s="49">
        <v>20233.9</v>
      </c>
      <c r="E152" s="46">
        <v>20233.9</v>
      </c>
      <c r="F152" s="46">
        <v>35060.44</v>
      </c>
      <c r="G152" s="46">
        <f t="shared" ref="G152:G164" si="7">D152-E152</f>
        <v>0</v>
      </c>
      <c r="H152" s="47" t="s">
        <v>1722</v>
      </c>
      <c r="I152" s="47" t="s">
        <v>1723</v>
      </c>
      <c r="J152" s="46">
        <v>21536.75</v>
      </c>
      <c r="K152" s="46">
        <v>4921.66</v>
      </c>
      <c r="L152" s="46">
        <v>20233.9</v>
      </c>
      <c r="M152" s="28" t="s">
        <v>1752</v>
      </c>
      <c r="N152" s="28" t="s">
        <v>1747</v>
      </c>
      <c r="P152" s="28">
        <v>239879</v>
      </c>
      <c r="Q152" s="28">
        <v>241704</v>
      </c>
      <c r="R152" s="28">
        <v>1.00760800236786</v>
      </c>
      <c r="U152" s="30" t="s">
        <v>1756</v>
      </c>
      <c r="V152" s="30" t="s">
        <v>1757</v>
      </c>
      <c r="W152" s="30">
        <v>75889.58</v>
      </c>
      <c r="X152" s="30">
        <v>74344.98</v>
      </c>
      <c r="Y152" s="30">
        <v>26283.42</v>
      </c>
      <c r="Z152" s="30">
        <v>0.353533217710194</v>
      </c>
      <c r="AA152" s="30">
        <v>176517.98</v>
      </c>
      <c r="AC152" s="30" t="s">
        <v>1756</v>
      </c>
      <c r="AD152" s="30" t="s">
        <v>1757</v>
      </c>
      <c r="AE152" s="30">
        <v>75889.58</v>
      </c>
      <c r="AF152" s="30">
        <v>74344.98</v>
      </c>
      <c r="AG152" s="30">
        <v>50156.49</v>
      </c>
      <c r="AH152" s="30">
        <v>0.674645282035182</v>
      </c>
    </row>
    <row r="153" ht="30" customHeight="1" spans="1:34">
      <c r="A153" s="43" t="s">
        <v>1725</v>
      </c>
      <c r="B153" s="48">
        <v>69264.69</v>
      </c>
      <c r="C153" s="48">
        <v>90214.79</v>
      </c>
      <c r="D153" s="49">
        <v>84230.74</v>
      </c>
      <c r="E153" s="46">
        <v>84230.74</v>
      </c>
      <c r="F153" s="46">
        <v>84230.74</v>
      </c>
      <c r="G153" s="46">
        <f t="shared" si="7"/>
        <v>0</v>
      </c>
      <c r="H153" s="47" t="s">
        <v>1724</v>
      </c>
      <c r="I153" s="47" t="s">
        <v>1725</v>
      </c>
      <c r="J153" s="46">
        <v>69264.69</v>
      </c>
      <c r="K153" s="46">
        <v>90214.79</v>
      </c>
      <c r="L153" s="46">
        <v>84230.74</v>
      </c>
      <c r="M153" s="28" t="s">
        <v>1754</v>
      </c>
      <c r="N153" s="28" t="s">
        <v>1749</v>
      </c>
      <c r="P153" s="28">
        <v>2153</v>
      </c>
      <c r="Q153" s="28">
        <v>3939</v>
      </c>
      <c r="R153" s="28">
        <v>1.82954017649791</v>
      </c>
      <c r="U153" s="30" t="s">
        <v>622</v>
      </c>
      <c r="V153" s="30" t="s">
        <v>1758</v>
      </c>
      <c r="W153" s="30">
        <v>2429847.04</v>
      </c>
      <c r="X153" s="30">
        <v>2181880</v>
      </c>
      <c r="Y153" s="30">
        <v>2443499</v>
      </c>
      <c r="Z153" s="30">
        <v>1.11990531101619</v>
      </c>
      <c r="AA153" s="30">
        <v>7055226.04</v>
      </c>
      <c r="AC153" s="30" t="s">
        <v>622</v>
      </c>
      <c r="AD153" s="30" t="s">
        <v>1758</v>
      </c>
      <c r="AE153" s="30">
        <v>2429847.04</v>
      </c>
      <c r="AF153" s="30">
        <v>2181880</v>
      </c>
      <c r="AG153" s="30">
        <v>2270372</v>
      </c>
      <c r="AH153" s="30">
        <v>1.04055768419895</v>
      </c>
    </row>
    <row r="154" ht="30" customHeight="1" spans="1:33">
      <c r="A154" s="43" t="s">
        <v>1728</v>
      </c>
      <c r="B154" s="48"/>
      <c r="C154" s="48">
        <v>5173.85</v>
      </c>
      <c r="D154" s="49">
        <v>3875.45</v>
      </c>
      <c r="E154" s="46">
        <v>3875.45</v>
      </c>
      <c r="F154" s="46">
        <v>3875.45</v>
      </c>
      <c r="G154" s="46">
        <f t="shared" si="7"/>
        <v>0</v>
      </c>
      <c r="H154" s="47" t="s">
        <v>1727</v>
      </c>
      <c r="I154" s="47" t="s">
        <v>1728</v>
      </c>
      <c r="J154" s="46"/>
      <c r="K154" s="46">
        <v>5173.85</v>
      </c>
      <c r="L154" s="46">
        <v>3875.45</v>
      </c>
      <c r="M154" s="28" t="s">
        <v>1756</v>
      </c>
      <c r="N154" s="28" t="s">
        <v>1753</v>
      </c>
      <c r="P154" s="28">
        <v>6278</v>
      </c>
      <c r="Q154" s="28">
        <v>8124</v>
      </c>
      <c r="R154" s="28">
        <v>1.29404268875438</v>
      </c>
      <c r="U154" s="30"/>
      <c r="V154" s="30" t="s">
        <v>1759</v>
      </c>
      <c r="W154" s="30"/>
      <c r="X154" s="30">
        <v>213218.65</v>
      </c>
      <c r="Y154" s="30">
        <v>0</v>
      </c>
      <c r="Z154" s="30">
        <v>0</v>
      </c>
      <c r="AA154" s="30">
        <v>213218.65</v>
      </c>
      <c r="AD154" s="30" t="s">
        <v>1760</v>
      </c>
      <c r="AF154" s="30">
        <v>213218.65</v>
      </c>
      <c r="AG154" s="30">
        <v>117132.53</v>
      </c>
    </row>
    <row r="155" ht="30" customHeight="1" spans="1:34">
      <c r="A155" s="43" t="s">
        <v>1730</v>
      </c>
      <c r="B155" s="48">
        <v>57223</v>
      </c>
      <c r="C155" s="48">
        <v>67856.55</v>
      </c>
      <c r="D155" s="49">
        <v>64917</v>
      </c>
      <c r="E155" s="46">
        <v>64917</v>
      </c>
      <c r="F155" s="46">
        <v>66691</v>
      </c>
      <c r="G155" s="46">
        <f t="shared" si="7"/>
        <v>0</v>
      </c>
      <c r="H155" s="47" t="s">
        <v>1729</v>
      </c>
      <c r="I155" s="47" t="s">
        <v>1730</v>
      </c>
      <c r="J155" s="46">
        <v>57223</v>
      </c>
      <c r="K155" s="46">
        <v>67856.55</v>
      </c>
      <c r="L155" s="46">
        <v>64917</v>
      </c>
      <c r="M155" s="28" t="s">
        <v>622</v>
      </c>
      <c r="N155" s="28" t="s">
        <v>1755</v>
      </c>
      <c r="P155" s="28">
        <v>6278</v>
      </c>
      <c r="Q155" s="28">
        <v>8124</v>
      </c>
      <c r="R155" s="28">
        <v>1.29404268875438</v>
      </c>
      <c r="U155" s="30" t="s">
        <v>1761</v>
      </c>
      <c r="V155" s="30" t="s">
        <v>1425</v>
      </c>
      <c r="W155" s="30">
        <v>270645.54</v>
      </c>
      <c r="X155" s="30">
        <v>439472.16</v>
      </c>
      <c r="Y155" s="30">
        <v>492919.65</v>
      </c>
      <c r="Z155" s="30">
        <v>1.12161746491518</v>
      </c>
      <c r="AA155" s="30">
        <v>1203037.35</v>
      </c>
      <c r="AC155" s="30" t="s">
        <v>1761</v>
      </c>
      <c r="AD155" s="30" t="s">
        <v>1425</v>
      </c>
      <c r="AE155" s="30">
        <v>270645.54</v>
      </c>
      <c r="AF155" s="30">
        <v>439472.16</v>
      </c>
      <c r="AG155" s="30">
        <v>482919.65</v>
      </c>
      <c r="AH155" s="30">
        <v>1.09886289497838</v>
      </c>
    </row>
    <row r="156" ht="30" customHeight="1" spans="1:34">
      <c r="A156" s="43" t="s">
        <v>1733</v>
      </c>
      <c r="B156" s="48"/>
      <c r="C156" s="48">
        <v>101479</v>
      </c>
      <c r="D156" s="49">
        <v>158250</v>
      </c>
      <c r="E156" s="46">
        <v>158250</v>
      </c>
      <c r="F156" s="46">
        <v>163922</v>
      </c>
      <c r="G156" s="46">
        <f t="shared" si="7"/>
        <v>0</v>
      </c>
      <c r="H156" s="47" t="s">
        <v>1732</v>
      </c>
      <c r="I156" s="47" t="s">
        <v>1733</v>
      </c>
      <c r="J156" s="46"/>
      <c r="K156" s="46">
        <v>101479</v>
      </c>
      <c r="L156" s="46">
        <v>158250</v>
      </c>
      <c r="M156" s="28" t="s">
        <v>1761</v>
      </c>
      <c r="N156" s="28" t="s">
        <v>1757</v>
      </c>
      <c r="O156" s="28">
        <v>75889.58</v>
      </c>
      <c r="P156" s="28">
        <v>74344.98</v>
      </c>
      <c r="Q156" s="28">
        <v>26283.42</v>
      </c>
      <c r="R156" s="28">
        <v>0.353533217710194</v>
      </c>
      <c r="U156" s="30" t="s">
        <v>1762</v>
      </c>
      <c r="V156" s="30" t="s">
        <v>1763</v>
      </c>
      <c r="W156" s="30">
        <v>6488.45</v>
      </c>
      <c r="X156" s="30">
        <v>7033.36</v>
      </c>
      <c r="Y156" s="30">
        <v>6566.08</v>
      </c>
      <c r="Z156" s="30">
        <v>0.933562337204409</v>
      </c>
      <c r="AA156" s="30">
        <v>20087.89</v>
      </c>
      <c r="AC156" s="30" t="s">
        <v>1762</v>
      </c>
      <c r="AD156" s="30" t="s">
        <v>1763</v>
      </c>
      <c r="AE156" s="30">
        <v>6488.45</v>
      </c>
      <c r="AF156" s="30">
        <v>7033.36</v>
      </c>
      <c r="AG156" s="30">
        <v>6566.08</v>
      </c>
      <c r="AH156" s="30">
        <v>0.933562337204409</v>
      </c>
    </row>
    <row r="157" ht="30" customHeight="1" spans="1:34">
      <c r="A157" s="43" t="s">
        <v>1735</v>
      </c>
      <c r="B157" s="48"/>
      <c r="C157" s="48">
        <v>1425</v>
      </c>
      <c r="D157" s="49">
        <v>2825</v>
      </c>
      <c r="E157" s="46">
        <v>2825</v>
      </c>
      <c r="F157" s="46">
        <v>2825</v>
      </c>
      <c r="G157" s="46">
        <f t="shared" si="7"/>
        <v>0</v>
      </c>
      <c r="H157" s="47" t="s">
        <v>1734</v>
      </c>
      <c r="I157" s="47" t="s">
        <v>1735</v>
      </c>
      <c r="J157" s="46"/>
      <c r="K157" s="46">
        <v>1425</v>
      </c>
      <c r="L157" s="46">
        <v>2825</v>
      </c>
      <c r="M157" s="28" t="s">
        <v>1762</v>
      </c>
      <c r="N157" s="28" t="s">
        <v>1758</v>
      </c>
      <c r="O157" s="28">
        <v>2429847.04</v>
      </c>
      <c r="P157" s="28">
        <v>2181880</v>
      </c>
      <c r="Q157" s="28">
        <v>2443499</v>
      </c>
      <c r="R157" s="28">
        <v>1.11990531101619</v>
      </c>
      <c r="U157" s="30" t="s">
        <v>1764</v>
      </c>
      <c r="V157" s="30" t="s">
        <v>1765</v>
      </c>
      <c r="W157" s="30">
        <v>2000</v>
      </c>
      <c r="X157" s="30">
        <v>2000</v>
      </c>
      <c r="Y157" s="30">
        <v>2000</v>
      </c>
      <c r="Z157" s="30">
        <v>1</v>
      </c>
      <c r="AA157" s="30">
        <v>6000</v>
      </c>
      <c r="AC157" s="30" t="s">
        <v>1764</v>
      </c>
      <c r="AD157" s="30" t="s">
        <v>1765</v>
      </c>
      <c r="AE157" s="30">
        <v>2000</v>
      </c>
      <c r="AF157" s="30">
        <v>2000</v>
      </c>
      <c r="AG157" s="30">
        <v>2000</v>
      </c>
      <c r="AH157" s="30">
        <v>1</v>
      </c>
    </row>
    <row r="158" ht="30" customHeight="1" spans="1:34">
      <c r="A158" s="59" t="s">
        <v>1737</v>
      </c>
      <c r="B158" s="48"/>
      <c r="C158" s="48">
        <v>634</v>
      </c>
      <c r="D158" s="49">
        <v>634</v>
      </c>
      <c r="E158" s="46">
        <v>634</v>
      </c>
      <c r="F158" s="46">
        <v>634</v>
      </c>
      <c r="G158" s="46">
        <f t="shared" si="7"/>
        <v>0</v>
      </c>
      <c r="H158" s="47" t="s">
        <v>1736</v>
      </c>
      <c r="I158" s="47" t="s">
        <v>1737</v>
      </c>
      <c r="J158" s="46"/>
      <c r="K158" s="46">
        <v>634</v>
      </c>
      <c r="L158" s="46">
        <v>634</v>
      </c>
      <c r="U158" s="30" t="s">
        <v>1766</v>
      </c>
      <c r="V158" s="30" t="s">
        <v>1767</v>
      </c>
      <c r="W158" s="30">
        <v>225552</v>
      </c>
      <c r="X158" s="30">
        <v>392661</v>
      </c>
      <c r="Y158" s="30">
        <v>397099.97</v>
      </c>
      <c r="Z158" s="30">
        <v>1.01130484056222</v>
      </c>
      <c r="AA158" s="30">
        <v>1015312.97</v>
      </c>
      <c r="AC158" s="30" t="s">
        <v>1766</v>
      </c>
      <c r="AD158" s="30" t="s">
        <v>1767</v>
      </c>
      <c r="AE158" s="30">
        <v>225552</v>
      </c>
      <c r="AF158" s="30">
        <v>392661</v>
      </c>
      <c r="AG158" s="30">
        <v>397099.97</v>
      </c>
      <c r="AH158" s="30">
        <v>1.01130484056222</v>
      </c>
    </row>
    <row r="159" ht="30" customHeight="1" spans="1:34">
      <c r="A159" s="43" t="s">
        <v>1739</v>
      </c>
      <c r="B159" s="48"/>
      <c r="C159" s="48">
        <v>99420</v>
      </c>
      <c r="D159" s="49">
        <v>154791</v>
      </c>
      <c r="E159" s="46">
        <v>154791</v>
      </c>
      <c r="F159" s="46">
        <v>160463</v>
      </c>
      <c r="G159" s="46">
        <f t="shared" si="7"/>
        <v>0</v>
      </c>
      <c r="H159" s="47" t="s">
        <v>1738</v>
      </c>
      <c r="I159" s="47" t="s">
        <v>1739</v>
      </c>
      <c r="J159" s="46"/>
      <c r="K159" s="46">
        <v>99420</v>
      </c>
      <c r="L159" s="46">
        <v>154791</v>
      </c>
      <c r="M159" s="28" t="s">
        <v>1764</v>
      </c>
      <c r="N159" s="28" t="s">
        <v>1425</v>
      </c>
      <c r="O159" s="28">
        <v>270645.54</v>
      </c>
      <c r="P159" s="28">
        <v>439472.16</v>
      </c>
      <c r="Q159" s="28">
        <v>492919.65</v>
      </c>
      <c r="R159" s="28">
        <v>1.12161746491518</v>
      </c>
      <c r="U159" s="30" t="s">
        <v>1768</v>
      </c>
      <c r="V159" s="30" t="s">
        <v>1769</v>
      </c>
      <c r="W159" s="30">
        <v>2107.25</v>
      </c>
      <c r="X159" s="30">
        <v>2176.02</v>
      </c>
      <c r="Y159" s="30">
        <v>2990.68</v>
      </c>
      <c r="Z159" s="30">
        <v>1.37438075017693</v>
      </c>
      <c r="AA159" s="30">
        <v>7273.95</v>
      </c>
      <c r="AC159" s="30" t="s">
        <v>1768</v>
      </c>
      <c r="AD159" s="30" t="s">
        <v>1769</v>
      </c>
      <c r="AE159" s="30">
        <v>2107.25</v>
      </c>
      <c r="AF159" s="30">
        <v>2176.02</v>
      </c>
      <c r="AG159" s="30">
        <v>2990.68</v>
      </c>
      <c r="AH159" s="30">
        <v>1.37438075017693</v>
      </c>
    </row>
    <row r="160" ht="30" customHeight="1" spans="1:34">
      <c r="A160" s="43" t="s">
        <v>1741</v>
      </c>
      <c r="B160" s="48"/>
      <c r="C160" s="48">
        <v>2645</v>
      </c>
      <c r="D160" s="49">
        <v>1020</v>
      </c>
      <c r="E160" s="46">
        <v>1020</v>
      </c>
      <c r="F160" s="46">
        <v>1020</v>
      </c>
      <c r="G160" s="46">
        <f t="shared" si="7"/>
        <v>0</v>
      </c>
      <c r="H160" s="47" t="s">
        <v>1740</v>
      </c>
      <c r="I160" s="47" t="s">
        <v>1741</v>
      </c>
      <c r="J160" s="46"/>
      <c r="K160" s="46">
        <v>2645</v>
      </c>
      <c r="L160" s="46">
        <v>1020</v>
      </c>
      <c r="M160" s="28" t="s">
        <v>1766</v>
      </c>
      <c r="N160" s="28" t="s">
        <v>1763</v>
      </c>
      <c r="O160" s="28">
        <v>6488.45</v>
      </c>
      <c r="P160" s="28">
        <v>7033.36</v>
      </c>
      <c r="Q160" s="28">
        <v>6566.08</v>
      </c>
      <c r="R160" s="28">
        <v>0.933562337204409</v>
      </c>
      <c r="U160" s="30" t="s">
        <v>1770</v>
      </c>
      <c r="V160" s="30" t="s">
        <v>1771</v>
      </c>
      <c r="W160" s="30">
        <v>523.84</v>
      </c>
      <c r="X160" s="30">
        <v>511.78</v>
      </c>
      <c r="Y160" s="30">
        <v>529.92</v>
      </c>
      <c r="Z160" s="30">
        <v>1.03544491773809</v>
      </c>
      <c r="AA160" s="30">
        <v>1565.54</v>
      </c>
      <c r="AC160" s="30" t="s">
        <v>1770</v>
      </c>
      <c r="AD160" s="30" t="s">
        <v>1771</v>
      </c>
      <c r="AE160" s="30">
        <v>523.84</v>
      </c>
      <c r="AF160" s="30">
        <v>511.78</v>
      </c>
      <c r="AG160" s="30">
        <v>529.92</v>
      </c>
      <c r="AH160" s="30">
        <v>1.03544491773809</v>
      </c>
    </row>
    <row r="161" ht="30" customHeight="1" spans="1:34">
      <c r="A161" s="43" t="s">
        <v>1743</v>
      </c>
      <c r="B161" s="48"/>
      <c r="C161" s="48">
        <v>2645</v>
      </c>
      <c r="D161" s="49">
        <v>1020</v>
      </c>
      <c r="E161" s="46">
        <v>1020</v>
      </c>
      <c r="F161" s="46">
        <v>1020</v>
      </c>
      <c r="G161" s="46">
        <f t="shared" si="7"/>
        <v>0</v>
      </c>
      <c r="H161" s="47" t="s">
        <v>1742</v>
      </c>
      <c r="I161" s="47" t="s">
        <v>1743</v>
      </c>
      <c r="J161" s="46"/>
      <c r="K161" s="46">
        <v>2645</v>
      </c>
      <c r="L161" s="46">
        <v>1020</v>
      </c>
      <c r="M161" s="28" t="s">
        <v>1768</v>
      </c>
      <c r="N161" s="28" t="s">
        <v>1765</v>
      </c>
      <c r="O161" s="28">
        <v>2000</v>
      </c>
      <c r="P161" s="28">
        <v>2000</v>
      </c>
      <c r="Q161" s="28">
        <v>2000</v>
      </c>
      <c r="R161" s="28">
        <v>1</v>
      </c>
      <c r="U161" s="30" t="s">
        <v>1772</v>
      </c>
      <c r="V161" s="30" t="s">
        <v>542</v>
      </c>
      <c r="W161" s="30">
        <v>5974</v>
      </c>
      <c r="X161" s="30">
        <v>12090</v>
      </c>
      <c r="Y161" s="30">
        <v>30370</v>
      </c>
      <c r="Z161" s="30">
        <v>2.51199338296112</v>
      </c>
      <c r="AA161" s="30">
        <v>48434</v>
      </c>
      <c r="AC161" s="30" t="s">
        <v>1772</v>
      </c>
      <c r="AD161" s="30" t="s">
        <v>542</v>
      </c>
      <c r="AE161" s="30">
        <v>5974</v>
      </c>
      <c r="AF161" s="30">
        <v>12090</v>
      </c>
      <c r="AG161" s="30">
        <v>20370</v>
      </c>
      <c r="AH161" s="30">
        <v>1.6848635235732</v>
      </c>
    </row>
    <row r="162" ht="30" customHeight="1" spans="1:34">
      <c r="A162" s="43" t="s">
        <v>1745</v>
      </c>
      <c r="B162" s="48"/>
      <c r="C162" s="48">
        <v>242442</v>
      </c>
      <c r="D162" s="49">
        <v>245643</v>
      </c>
      <c r="E162" s="46">
        <v>245643</v>
      </c>
      <c r="F162" s="46">
        <v>245643</v>
      </c>
      <c r="G162" s="46">
        <f t="shared" si="7"/>
        <v>0</v>
      </c>
      <c r="H162" s="47" t="s">
        <v>1744</v>
      </c>
      <c r="I162" s="47" t="s">
        <v>1745</v>
      </c>
      <c r="J162" s="46"/>
      <c r="K162" s="46">
        <v>242442</v>
      </c>
      <c r="L162" s="46">
        <v>245643</v>
      </c>
      <c r="M162" s="28" t="s">
        <v>1770</v>
      </c>
      <c r="N162" s="28" t="s">
        <v>1767</v>
      </c>
      <c r="O162" s="28">
        <v>225552</v>
      </c>
      <c r="P162" s="28">
        <v>392661</v>
      </c>
      <c r="Q162" s="28">
        <v>387099.97</v>
      </c>
      <c r="R162" s="28">
        <v>0.985837579999032</v>
      </c>
      <c r="U162" s="30" t="s">
        <v>1773</v>
      </c>
      <c r="V162" s="30" t="s">
        <v>1426</v>
      </c>
      <c r="W162" s="30">
        <v>2959717.08</v>
      </c>
      <c r="X162" s="30">
        <v>2634683.19</v>
      </c>
      <c r="Y162" s="30">
        <v>4101570.97</v>
      </c>
      <c r="Z162" s="30">
        <v>1.55676059480988</v>
      </c>
      <c r="AA162" s="30">
        <v>9695971.24</v>
      </c>
      <c r="AC162" s="30" t="s">
        <v>1773</v>
      </c>
      <c r="AD162" s="30" t="s">
        <v>1426</v>
      </c>
      <c r="AE162" s="30">
        <v>2959717.08</v>
      </c>
      <c r="AF162" s="30">
        <v>2634683.19</v>
      </c>
      <c r="AG162" s="30">
        <v>6055720.97</v>
      </c>
      <c r="AH162" s="30">
        <v>2.29846267398852</v>
      </c>
    </row>
    <row r="163" ht="30" customHeight="1" spans="1:34">
      <c r="A163" s="43" t="s">
        <v>1747</v>
      </c>
      <c r="B163" s="48"/>
      <c r="C163" s="48">
        <v>239879</v>
      </c>
      <c r="D163" s="49">
        <v>241704</v>
      </c>
      <c r="E163" s="46">
        <v>241704</v>
      </c>
      <c r="F163" s="46">
        <v>241704</v>
      </c>
      <c r="G163" s="46">
        <f t="shared" si="7"/>
        <v>0</v>
      </c>
      <c r="H163" s="47" t="s">
        <v>1746</v>
      </c>
      <c r="I163" s="47" t="s">
        <v>1747</v>
      </c>
      <c r="J163" s="46"/>
      <c r="K163" s="46">
        <v>239879</v>
      </c>
      <c r="L163" s="46">
        <v>241704</v>
      </c>
      <c r="M163" s="28" t="s">
        <v>1772</v>
      </c>
      <c r="N163" s="28" t="s">
        <v>1769</v>
      </c>
      <c r="O163" s="28">
        <v>2107.25</v>
      </c>
      <c r="P163" s="28">
        <v>2176.02</v>
      </c>
      <c r="Q163" s="28">
        <v>2990.68</v>
      </c>
      <c r="R163" s="28">
        <v>1.37438075017693</v>
      </c>
      <c r="U163" s="30" t="s">
        <v>1774</v>
      </c>
      <c r="V163" s="30" t="s">
        <v>1775</v>
      </c>
      <c r="W163" s="30">
        <v>951231.7</v>
      </c>
      <c r="X163" s="30">
        <v>368823.77</v>
      </c>
      <c r="Y163" s="30">
        <v>634457.95</v>
      </c>
      <c r="Z163" s="30">
        <v>1.72021979494434</v>
      </c>
      <c r="AA163" s="30">
        <v>1954513.42</v>
      </c>
      <c r="AC163" s="30" t="s">
        <v>1774</v>
      </c>
      <c r="AD163" s="30" t="s">
        <v>1775</v>
      </c>
      <c r="AE163" s="30">
        <v>951231.7</v>
      </c>
      <c r="AF163" s="30">
        <v>368823.77</v>
      </c>
      <c r="AG163" s="30">
        <v>634457.95</v>
      </c>
      <c r="AH163" s="30">
        <v>1.72021979494434</v>
      </c>
    </row>
    <row r="164" ht="30" customHeight="1" spans="1:34">
      <c r="A164" s="43" t="s">
        <v>1749</v>
      </c>
      <c r="B164" s="48"/>
      <c r="C164" s="60">
        <v>2153</v>
      </c>
      <c r="D164" s="49">
        <v>3939</v>
      </c>
      <c r="E164" s="46">
        <v>3939</v>
      </c>
      <c r="F164" s="46">
        <v>1939</v>
      </c>
      <c r="G164" s="46">
        <f t="shared" si="7"/>
        <v>0</v>
      </c>
      <c r="H164" s="47" t="s">
        <v>1748</v>
      </c>
      <c r="I164" s="47" t="s">
        <v>1749</v>
      </c>
      <c r="J164" s="46"/>
      <c r="K164" s="46">
        <v>2153</v>
      </c>
      <c r="L164" s="46">
        <v>3939</v>
      </c>
      <c r="M164" s="28" t="s">
        <v>1773</v>
      </c>
      <c r="N164" s="28" t="s">
        <v>1771</v>
      </c>
      <c r="O164" s="28">
        <v>523.84</v>
      </c>
      <c r="P164" s="28">
        <v>511.78</v>
      </c>
      <c r="Q164" s="28">
        <v>529.92</v>
      </c>
      <c r="R164" s="28">
        <v>1.03544491773809</v>
      </c>
      <c r="U164" s="30" t="s">
        <v>1776</v>
      </c>
      <c r="V164" s="30" t="s">
        <v>1777</v>
      </c>
      <c r="W164" s="30">
        <v>8223.68</v>
      </c>
      <c r="X164" s="30">
        <v>22167.95</v>
      </c>
      <c r="Y164" s="30">
        <v>39</v>
      </c>
      <c r="Z164" s="30">
        <v>0.00175929664222447</v>
      </c>
      <c r="AA164" s="30">
        <v>30430.63</v>
      </c>
      <c r="AC164" s="30" t="s">
        <v>1776</v>
      </c>
      <c r="AD164" s="30" t="s">
        <v>1777</v>
      </c>
      <c r="AE164" s="30">
        <v>8223.68</v>
      </c>
      <c r="AF164" s="30">
        <v>22167.95</v>
      </c>
      <c r="AG164" s="30">
        <v>39</v>
      </c>
      <c r="AH164" s="30">
        <v>0.00175929664222447</v>
      </c>
    </row>
    <row r="165" ht="30" customHeight="1" spans="1:34">
      <c r="A165" s="43" t="s">
        <v>1753</v>
      </c>
      <c r="B165" s="50"/>
      <c r="C165" s="60">
        <v>6278</v>
      </c>
      <c r="D165" s="49">
        <v>8124</v>
      </c>
      <c r="E165" s="46">
        <v>8124</v>
      </c>
      <c r="F165" s="46">
        <v>8124</v>
      </c>
      <c r="G165" s="46">
        <f t="shared" ref="G165:G208" si="8">D165-E165</f>
        <v>0</v>
      </c>
      <c r="H165" s="47" t="s">
        <v>1752</v>
      </c>
      <c r="I165" s="47" t="s">
        <v>1753</v>
      </c>
      <c r="J165" s="46"/>
      <c r="K165" s="46">
        <v>6278</v>
      </c>
      <c r="L165" s="46">
        <v>8124</v>
      </c>
      <c r="M165" s="28" t="s">
        <v>1774</v>
      </c>
      <c r="N165" s="28" t="s">
        <v>542</v>
      </c>
      <c r="O165" s="28">
        <v>5974</v>
      </c>
      <c r="P165" s="28">
        <v>12090</v>
      </c>
      <c r="Q165" s="28">
        <v>30370</v>
      </c>
      <c r="R165" s="28">
        <v>2.51199338296112</v>
      </c>
      <c r="U165" s="30" t="s">
        <v>1778</v>
      </c>
      <c r="V165" s="30" t="s">
        <v>1779</v>
      </c>
      <c r="W165" s="30">
        <v>4929</v>
      </c>
      <c r="X165" s="30">
        <v>5101.66</v>
      </c>
      <c r="Y165" s="30">
        <v>3325</v>
      </c>
      <c r="Z165" s="30">
        <v>0.651748646518976</v>
      </c>
      <c r="AA165" s="30">
        <v>13355.66</v>
      </c>
      <c r="AC165" s="30" t="s">
        <v>1778</v>
      </c>
      <c r="AD165" s="30" t="s">
        <v>1779</v>
      </c>
      <c r="AE165" s="30">
        <v>4929</v>
      </c>
      <c r="AF165" s="30">
        <v>5101.66</v>
      </c>
      <c r="AG165" s="30">
        <v>3325</v>
      </c>
      <c r="AH165" s="30">
        <v>0.651748646518976</v>
      </c>
    </row>
    <row r="166" ht="30" customHeight="1" spans="1:34">
      <c r="A166" s="43" t="s">
        <v>1755</v>
      </c>
      <c r="B166" s="48"/>
      <c r="C166" s="60">
        <v>6278</v>
      </c>
      <c r="D166" s="49">
        <v>8124</v>
      </c>
      <c r="E166" s="46">
        <v>8124</v>
      </c>
      <c r="F166" s="46">
        <v>8124</v>
      </c>
      <c r="G166" s="46">
        <f t="shared" si="8"/>
        <v>0</v>
      </c>
      <c r="H166" s="47" t="s">
        <v>1754</v>
      </c>
      <c r="I166" s="47" t="s">
        <v>1755</v>
      </c>
      <c r="J166" s="46"/>
      <c r="K166" s="46">
        <v>6278</v>
      </c>
      <c r="L166" s="46">
        <v>8124</v>
      </c>
      <c r="M166" s="28" t="s">
        <v>1776</v>
      </c>
      <c r="N166" s="28" t="s">
        <v>1426</v>
      </c>
      <c r="O166" s="28">
        <v>2959717.08</v>
      </c>
      <c r="P166" s="28">
        <v>2634683.19</v>
      </c>
      <c r="Q166" s="28">
        <v>4113859.77</v>
      </c>
      <c r="R166" s="28">
        <v>1.56142483681311</v>
      </c>
      <c r="U166" s="30" t="s">
        <v>1780</v>
      </c>
      <c r="V166" s="30" t="s">
        <v>1781</v>
      </c>
      <c r="W166" s="30">
        <v>114952</v>
      </c>
      <c r="X166" s="30">
        <v>300</v>
      </c>
      <c r="Y166" s="30">
        <v>300</v>
      </c>
      <c r="Z166" s="30">
        <v>1</v>
      </c>
      <c r="AA166" s="30">
        <v>115552</v>
      </c>
      <c r="AC166" s="30" t="s">
        <v>1780</v>
      </c>
      <c r="AD166" s="30" t="s">
        <v>1781</v>
      </c>
      <c r="AE166" s="30">
        <v>114952</v>
      </c>
      <c r="AF166" s="30">
        <v>300</v>
      </c>
      <c r="AG166" s="30">
        <v>300</v>
      </c>
      <c r="AH166" s="30">
        <v>1</v>
      </c>
    </row>
    <row r="167" ht="30" customHeight="1" spans="1:34">
      <c r="A167" s="43" t="s">
        <v>1757</v>
      </c>
      <c r="B167" s="48">
        <v>75889.58</v>
      </c>
      <c r="C167" s="60">
        <v>74344.98</v>
      </c>
      <c r="D167" s="49">
        <v>26283.42</v>
      </c>
      <c r="E167" s="46">
        <v>26283.42</v>
      </c>
      <c r="F167" s="46">
        <v>50156.49</v>
      </c>
      <c r="G167" s="46">
        <f t="shared" si="8"/>
        <v>0</v>
      </c>
      <c r="H167" s="47" t="s">
        <v>1756</v>
      </c>
      <c r="I167" s="47" t="s">
        <v>1757</v>
      </c>
      <c r="J167" s="46">
        <v>75889.58</v>
      </c>
      <c r="K167" s="46">
        <v>74344.98</v>
      </c>
      <c r="L167" s="46">
        <v>26283.42</v>
      </c>
      <c r="M167" s="28" t="s">
        <v>1778</v>
      </c>
      <c r="N167" s="28" t="s">
        <v>1775</v>
      </c>
      <c r="O167" s="28">
        <v>951231.7</v>
      </c>
      <c r="P167" s="28">
        <v>368823.77</v>
      </c>
      <c r="Q167" s="28">
        <v>634457.95</v>
      </c>
      <c r="R167" s="28">
        <v>1.72021979494434</v>
      </c>
      <c r="U167" s="30" t="s">
        <v>1782</v>
      </c>
      <c r="V167" s="30" t="s">
        <v>1783</v>
      </c>
      <c r="W167" s="30">
        <v>281299</v>
      </c>
      <c r="X167" s="30">
        <v>38447</v>
      </c>
      <c r="Y167" s="30">
        <v>63059</v>
      </c>
      <c r="Z167" s="30">
        <v>1.64015397820376</v>
      </c>
      <c r="AA167" s="30">
        <v>382805</v>
      </c>
      <c r="AC167" s="30" t="s">
        <v>1782</v>
      </c>
      <c r="AD167" s="30" t="s">
        <v>1783</v>
      </c>
      <c r="AE167" s="30">
        <v>281299</v>
      </c>
      <c r="AF167" s="30">
        <v>38447</v>
      </c>
      <c r="AG167" s="30">
        <v>63059</v>
      </c>
      <c r="AH167" s="30">
        <v>1.64015397820376</v>
      </c>
    </row>
    <row r="168" ht="30" customHeight="1" spans="1:34">
      <c r="A168" s="43" t="s">
        <v>1758</v>
      </c>
      <c r="B168" s="50">
        <v>2429847.04</v>
      </c>
      <c r="C168" s="60">
        <v>2181880</v>
      </c>
      <c r="D168" s="49">
        <v>2443499</v>
      </c>
      <c r="E168" s="46">
        <v>2443499</v>
      </c>
      <c r="F168" s="46">
        <v>2443499</v>
      </c>
      <c r="G168" s="46">
        <f t="shared" si="8"/>
        <v>0</v>
      </c>
      <c r="H168" s="47" t="s">
        <v>622</v>
      </c>
      <c r="I168" s="47" t="s">
        <v>1758</v>
      </c>
      <c r="J168" s="46">
        <v>2429847.04</v>
      </c>
      <c r="K168" s="46">
        <v>2181880</v>
      </c>
      <c r="L168" s="46">
        <v>2443499</v>
      </c>
      <c r="M168" s="28" t="s">
        <v>1780</v>
      </c>
      <c r="N168" s="28" t="s">
        <v>1777</v>
      </c>
      <c r="O168" s="28">
        <v>8223.68</v>
      </c>
      <c r="P168" s="28">
        <v>22167.95</v>
      </c>
      <c r="Q168" s="28">
        <v>39</v>
      </c>
      <c r="R168" s="28">
        <v>0.00175929664222447</v>
      </c>
      <c r="U168" s="30" t="s">
        <v>1784</v>
      </c>
      <c r="V168" s="30" t="s">
        <v>1785</v>
      </c>
      <c r="W168" s="30">
        <v>6713</v>
      </c>
      <c r="X168" s="30">
        <v>1100</v>
      </c>
      <c r="Y168" s="30">
        <v>97.92</v>
      </c>
      <c r="Z168" s="30">
        <v>0.0890181818181818</v>
      </c>
      <c r="AA168" s="30">
        <v>7910.92</v>
      </c>
      <c r="AC168" s="30" t="s">
        <v>1784</v>
      </c>
      <c r="AD168" s="30" t="s">
        <v>1785</v>
      </c>
      <c r="AE168" s="30">
        <v>6713</v>
      </c>
      <c r="AF168" s="30">
        <v>1100</v>
      </c>
      <c r="AG168" s="30">
        <v>97.92</v>
      </c>
      <c r="AH168" s="30">
        <v>0.0890181818181818</v>
      </c>
    </row>
    <row r="169" ht="30" customHeight="1" spans="1:34">
      <c r="A169" s="51" t="s">
        <v>1760</v>
      </c>
      <c r="B169" s="53"/>
      <c r="C169" s="53">
        <v>213218.65</v>
      </c>
      <c r="D169" s="54" t="e">
        <f>表4!#REF!</f>
        <v>#REF!</v>
      </c>
      <c r="E169" s="46">
        <v>225638.89</v>
      </c>
      <c r="F169" s="46"/>
      <c r="G169" s="46" t="e">
        <f t="shared" si="8"/>
        <v>#REF!</v>
      </c>
      <c r="H169" s="47"/>
      <c r="I169" s="47" t="s">
        <v>1759</v>
      </c>
      <c r="J169" s="46"/>
      <c r="K169" s="46">
        <v>213218.65</v>
      </c>
      <c r="L169" s="46">
        <v>0</v>
      </c>
      <c r="M169" s="28" t="s">
        <v>1782</v>
      </c>
      <c r="N169" s="28" t="s">
        <v>1779</v>
      </c>
      <c r="O169" s="28">
        <v>4929</v>
      </c>
      <c r="P169" s="28">
        <v>5101.66</v>
      </c>
      <c r="Q169" s="28">
        <v>3325</v>
      </c>
      <c r="R169" s="28">
        <v>0.651748646518976</v>
      </c>
      <c r="U169" s="30" t="s">
        <v>1786</v>
      </c>
      <c r="V169" s="30" t="s">
        <v>551</v>
      </c>
      <c r="W169" s="30">
        <v>139928.63</v>
      </c>
      <c r="X169" s="30">
        <v>181247.06</v>
      </c>
      <c r="Y169" s="30">
        <v>272909.16</v>
      </c>
      <c r="Z169" s="30">
        <v>1.50573013432604</v>
      </c>
      <c r="AA169" s="30">
        <v>594084.85</v>
      </c>
      <c r="AC169" s="30" t="s">
        <v>1786</v>
      </c>
      <c r="AD169" s="30" t="s">
        <v>551</v>
      </c>
      <c r="AE169" s="30">
        <v>139928.63</v>
      </c>
      <c r="AF169" s="30">
        <v>181247.06</v>
      </c>
      <c r="AG169" s="30">
        <v>272909.16</v>
      </c>
      <c r="AH169" s="30">
        <v>1.50573013432604</v>
      </c>
    </row>
    <row r="170" ht="27.95" customHeight="1" spans="1:34">
      <c r="A170" s="58" t="s">
        <v>1425</v>
      </c>
      <c r="B170" s="44">
        <v>270645.54</v>
      </c>
      <c r="C170" s="44">
        <v>439472.16</v>
      </c>
      <c r="D170" s="45">
        <f>'表20（原18）'!C25</f>
        <v>0</v>
      </c>
      <c r="E170" s="46">
        <v>492919.65</v>
      </c>
      <c r="F170" s="46">
        <v>492919.65</v>
      </c>
      <c r="G170" s="46">
        <f t="shared" si="8"/>
        <v>-492919.65</v>
      </c>
      <c r="H170" s="47" t="s">
        <v>1761</v>
      </c>
      <c r="I170" s="47" t="s">
        <v>1425</v>
      </c>
      <c r="J170" s="46">
        <v>270645.54</v>
      </c>
      <c r="K170" s="46">
        <v>439472.16</v>
      </c>
      <c r="L170" s="46">
        <v>492919.65</v>
      </c>
      <c r="M170" s="28" t="s">
        <v>1784</v>
      </c>
      <c r="N170" s="28" t="s">
        <v>1781</v>
      </c>
      <c r="O170" s="28">
        <v>114952</v>
      </c>
      <c r="P170" s="28">
        <v>300</v>
      </c>
      <c r="Q170" s="28">
        <v>300</v>
      </c>
      <c r="R170" s="28">
        <v>1</v>
      </c>
      <c r="U170" s="30" t="s">
        <v>1787</v>
      </c>
      <c r="V170" s="30" t="s">
        <v>1788</v>
      </c>
      <c r="W170" s="30">
        <v>437864.28</v>
      </c>
      <c r="X170" s="30">
        <v>443463.63</v>
      </c>
      <c r="Y170" s="30">
        <v>581625.64</v>
      </c>
      <c r="Z170" s="30">
        <v>1.31155206572408</v>
      </c>
      <c r="AA170" s="30">
        <v>1462953.55</v>
      </c>
      <c r="AC170" s="30" t="s">
        <v>1787</v>
      </c>
      <c r="AD170" s="30" t="s">
        <v>1788</v>
      </c>
      <c r="AE170" s="30">
        <v>437864.28</v>
      </c>
      <c r="AF170" s="30">
        <v>443463.63</v>
      </c>
      <c r="AG170" s="30">
        <v>581625.64</v>
      </c>
      <c r="AH170" s="30">
        <v>1.31155206572408</v>
      </c>
    </row>
    <row r="171" ht="27.95" customHeight="1" spans="1:34">
      <c r="A171" s="43" t="s">
        <v>1763</v>
      </c>
      <c r="B171" s="50">
        <v>6488.45</v>
      </c>
      <c r="C171" s="60">
        <v>7033.36</v>
      </c>
      <c r="D171" s="49">
        <v>6566.08</v>
      </c>
      <c r="E171" s="46">
        <v>6566.08</v>
      </c>
      <c r="F171" s="46">
        <v>6566.08</v>
      </c>
      <c r="G171" s="46">
        <f t="shared" si="8"/>
        <v>0</v>
      </c>
      <c r="H171" s="47" t="s">
        <v>1762</v>
      </c>
      <c r="I171" s="47" t="s">
        <v>1763</v>
      </c>
      <c r="J171" s="46">
        <v>6488.45</v>
      </c>
      <c r="K171" s="46">
        <v>7033.36</v>
      </c>
      <c r="L171" s="46">
        <v>6566.08</v>
      </c>
      <c r="M171" s="28" t="s">
        <v>1786</v>
      </c>
      <c r="N171" s="28" t="s">
        <v>1783</v>
      </c>
      <c r="O171" s="28">
        <v>281299</v>
      </c>
      <c r="P171" s="28">
        <v>38447</v>
      </c>
      <c r="Q171" s="28">
        <v>63059</v>
      </c>
      <c r="R171" s="28">
        <v>1.64015397820376</v>
      </c>
      <c r="U171" s="30" t="s">
        <v>1789</v>
      </c>
      <c r="V171" s="30" t="s">
        <v>1790</v>
      </c>
      <c r="W171" s="30">
        <v>163688.7</v>
      </c>
      <c r="X171" s="30">
        <v>107745.35</v>
      </c>
      <c r="Y171" s="30">
        <v>310908.61</v>
      </c>
      <c r="Z171" s="30">
        <v>2.88558726664306</v>
      </c>
      <c r="AA171" s="30">
        <v>582342.66</v>
      </c>
      <c r="AC171" s="30" t="s">
        <v>1789</v>
      </c>
      <c r="AD171" s="30" t="s">
        <v>1790</v>
      </c>
      <c r="AE171" s="30">
        <v>163688.7</v>
      </c>
      <c r="AF171" s="30">
        <v>107745.35</v>
      </c>
      <c r="AG171" s="30">
        <v>310908.61</v>
      </c>
      <c r="AH171" s="30">
        <v>2.88558726664306</v>
      </c>
    </row>
    <row r="172" ht="27.95" customHeight="1" spans="1:34">
      <c r="A172" s="43" t="s">
        <v>1765</v>
      </c>
      <c r="B172" s="50">
        <v>2000</v>
      </c>
      <c r="C172" s="60">
        <v>2000</v>
      </c>
      <c r="D172" s="49">
        <v>2000</v>
      </c>
      <c r="E172" s="46">
        <v>2000</v>
      </c>
      <c r="F172" s="46">
        <v>2000</v>
      </c>
      <c r="G172" s="46">
        <f t="shared" si="8"/>
        <v>0</v>
      </c>
      <c r="H172" s="47" t="s">
        <v>1764</v>
      </c>
      <c r="I172" s="47" t="s">
        <v>1765</v>
      </c>
      <c r="J172" s="46">
        <v>2000</v>
      </c>
      <c r="K172" s="46">
        <v>2000</v>
      </c>
      <c r="L172" s="46">
        <v>2000</v>
      </c>
      <c r="M172" s="28" t="s">
        <v>1787</v>
      </c>
      <c r="N172" s="28" t="s">
        <v>1785</v>
      </c>
      <c r="O172" s="28">
        <v>6713</v>
      </c>
      <c r="P172" s="28">
        <v>1100</v>
      </c>
      <c r="Q172" s="28">
        <v>97.92</v>
      </c>
      <c r="R172" s="28">
        <v>0.0890181818181818</v>
      </c>
      <c r="U172" s="30" t="s">
        <v>1791</v>
      </c>
      <c r="V172" s="30" t="s">
        <v>1792</v>
      </c>
      <c r="W172" s="30">
        <v>710771.85</v>
      </c>
      <c r="X172" s="30">
        <v>553158.8</v>
      </c>
      <c r="Y172" s="30">
        <v>1159570.18</v>
      </c>
      <c r="Z172" s="30">
        <v>2.09626996804534</v>
      </c>
      <c r="AA172" s="30">
        <v>2423500.83</v>
      </c>
      <c r="AC172" s="30" t="s">
        <v>1791</v>
      </c>
      <c r="AD172" s="30" t="s">
        <v>1792</v>
      </c>
      <c r="AE172" s="30">
        <v>710771.85</v>
      </c>
      <c r="AF172" s="30">
        <v>553158.8</v>
      </c>
      <c r="AG172" s="30">
        <v>1159570.18</v>
      </c>
      <c r="AH172" s="30">
        <v>2.09626996804534</v>
      </c>
    </row>
    <row r="173" ht="28.5" customHeight="1" spans="1:34">
      <c r="A173" s="43" t="s">
        <v>1767</v>
      </c>
      <c r="B173" s="50">
        <v>225552</v>
      </c>
      <c r="C173" s="60">
        <v>392661</v>
      </c>
      <c r="D173" s="49">
        <v>387099.97</v>
      </c>
      <c r="E173" s="46">
        <v>387099.97</v>
      </c>
      <c r="F173" s="46">
        <v>397099.97</v>
      </c>
      <c r="G173" s="46">
        <f t="shared" si="8"/>
        <v>0</v>
      </c>
      <c r="H173" s="47" t="s">
        <v>1766</v>
      </c>
      <c r="I173" s="47" t="s">
        <v>1767</v>
      </c>
      <c r="J173" s="46">
        <v>225552</v>
      </c>
      <c r="K173" s="46">
        <v>392661</v>
      </c>
      <c r="L173" s="46">
        <v>387099.97</v>
      </c>
      <c r="M173" s="28" t="s">
        <v>1789</v>
      </c>
      <c r="N173" s="28" t="s">
        <v>551</v>
      </c>
      <c r="O173" s="28">
        <v>139928.63</v>
      </c>
      <c r="P173" s="28">
        <v>181247.06</v>
      </c>
      <c r="Q173" s="28">
        <v>272909.16</v>
      </c>
      <c r="R173" s="28">
        <v>1.50573013432604</v>
      </c>
      <c r="U173" s="30" t="s">
        <v>1793</v>
      </c>
      <c r="V173" s="30" t="s">
        <v>1794</v>
      </c>
      <c r="W173" s="30">
        <v>6564.4</v>
      </c>
      <c r="X173" s="30">
        <v>5986.47</v>
      </c>
      <c r="Y173" s="30">
        <v>12702.52</v>
      </c>
      <c r="Z173" s="30">
        <v>2.12187148686956</v>
      </c>
      <c r="AA173" s="30">
        <v>25253.39</v>
      </c>
      <c r="AC173" s="30" t="s">
        <v>1793</v>
      </c>
      <c r="AD173" s="30" t="s">
        <v>1794</v>
      </c>
      <c r="AE173" s="30">
        <v>6564.4</v>
      </c>
      <c r="AF173" s="30">
        <v>5986.47</v>
      </c>
      <c r="AG173" s="30">
        <v>12702.52</v>
      </c>
      <c r="AH173" s="30">
        <v>2.12187148686956</v>
      </c>
    </row>
    <row r="174" ht="28.5" customHeight="1" spans="1:34">
      <c r="A174" s="43" t="s">
        <v>1769</v>
      </c>
      <c r="B174" s="50">
        <v>2107.25</v>
      </c>
      <c r="C174" s="60">
        <v>2176.02</v>
      </c>
      <c r="D174" s="49">
        <v>2990.68</v>
      </c>
      <c r="E174" s="46">
        <v>2990.68</v>
      </c>
      <c r="F174" s="46">
        <v>2990.68</v>
      </c>
      <c r="G174" s="46">
        <f t="shared" si="8"/>
        <v>0</v>
      </c>
      <c r="H174" s="47" t="s">
        <v>1768</v>
      </c>
      <c r="I174" s="47" t="s">
        <v>1769</v>
      </c>
      <c r="J174" s="46">
        <v>2107.25</v>
      </c>
      <c r="K174" s="46">
        <v>2176.02</v>
      </c>
      <c r="L174" s="46">
        <v>2990.68</v>
      </c>
      <c r="M174" s="28" t="s">
        <v>1791</v>
      </c>
      <c r="N174" s="28" t="s">
        <v>1788</v>
      </c>
      <c r="O174" s="28">
        <v>437864.28</v>
      </c>
      <c r="P174" s="28">
        <v>443463.63</v>
      </c>
      <c r="Q174" s="28">
        <v>581762.24</v>
      </c>
      <c r="R174" s="28">
        <v>1.31186009549419</v>
      </c>
      <c r="U174" s="30" t="s">
        <v>1795</v>
      </c>
      <c r="V174" s="30" t="s">
        <v>1796</v>
      </c>
      <c r="W174" s="30">
        <v>577644.07</v>
      </c>
      <c r="X174" s="30">
        <v>269578.75</v>
      </c>
      <c r="Y174" s="30">
        <v>806440.8</v>
      </c>
      <c r="Z174" s="30">
        <v>2.99148504843204</v>
      </c>
      <c r="AA174" s="30">
        <v>1653663.62</v>
      </c>
      <c r="AC174" s="30" t="s">
        <v>1795</v>
      </c>
      <c r="AD174" s="30" t="s">
        <v>1796</v>
      </c>
      <c r="AE174" s="30">
        <v>577644.07</v>
      </c>
      <c r="AF174" s="30">
        <v>269578.75</v>
      </c>
      <c r="AG174" s="30">
        <v>806440.8</v>
      </c>
      <c r="AH174" s="30">
        <v>2.99148504843204</v>
      </c>
    </row>
    <row r="175" ht="28.5" customHeight="1" spans="1:34">
      <c r="A175" s="43" t="s">
        <v>1771</v>
      </c>
      <c r="B175" s="50">
        <v>523.84</v>
      </c>
      <c r="C175" s="60">
        <v>511.78</v>
      </c>
      <c r="D175" s="49">
        <v>529.92</v>
      </c>
      <c r="E175" s="46">
        <v>529.92</v>
      </c>
      <c r="F175" s="46">
        <v>529.92</v>
      </c>
      <c r="G175" s="46">
        <f t="shared" si="8"/>
        <v>0</v>
      </c>
      <c r="H175" s="47" t="s">
        <v>1770</v>
      </c>
      <c r="I175" s="47" t="s">
        <v>1771</v>
      </c>
      <c r="J175" s="46">
        <v>523.84</v>
      </c>
      <c r="K175" s="46">
        <v>511.78</v>
      </c>
      <c r="L175" s="46">
        <v>529.92</v>
      </c>
      <c r="M175" s="28" t="s">
        <v>1793</v>
      </c>
      <c r="N175" s="28" t="s">
        <v>1790</v>
      </c>
      <c r="O175" s="28">
        <v>163688.7</v>
      </c>
      <c r="P175" s="28">
        <v>107745.35</v>
      </c>
      <c r="Q175" s="28">
        <v>311045.21</v>
      </c>
      <c r="R175" s="28">
        <v>2.88685507077568</v>
      </c>
      <c r="U175" s="30" t="s">
        <v>1797</v>
      </c>
      <c r="V175" s="30" t="s">
        <v>1798</v>
      </c>
      <c r="W175" s="30">
        <v>26589.29</v>
      </c>
      <c r="X175" s="30">
        <v>18094.98</v>
      </c>
      <c r="Y175" s="30">
        <v>8000</v>
      </c>
      <c r="Z175" s="30">
        <v>0.442111569065011</v>
      </c>
      <c r="AA175" s="30">
        <v>52684.27</v>
      </c>
      <c r="AC175" s="30" t="s">
        <v>1797</v>
      </c>
      <c r="AD175" s="30" t="s">
        <v>1798</v>
      </c>
      <c r="AE175" s="30">
        <v>26589.29</v>
      </c>
      <c r="AF175" s="30">
        <v>18094.98</v>
      </c>
      <c r="AG175" s="30">
        <v>8000</v>
      </c>
      <c r="AH175" s="30">
        <v>0.442111569065011</v>
      </c>
    </row>
    <row r="176" ht="28.5" customHeight="1" spans="1:34">
      <c r="A176" s="43" t="s">
        <v>542</v>
      </c>
      <c r="B176" s="50">
        <v>5974</v>
      </c>
      <c r="C176" s="60">
        <v>12090</v>
      </c>
      <c r="D176" s="49">
        <v>30370</v>
      </c>
      <c r="E176" s="46">
        <v>30370</v>
      </c>
      <c r="F176" s="46">
        <v>20370</v>
      </c>
      <c r="G176" s="46">
        <f t="shared" si="8"/>
        <v>0</v>
      </c>
      <c r="H176" s="47" t="s">
        <v>1772</v>
      </c>
      <c r="I176" s="47" t="s">
        <v>542</v>
      </c>
      <c r="J176" s="46">
        <v>5974</v>
      </c>
      <c r="K176" s="46">
        <v>12090</v>
      </c>
      <c r="L176" s="46">
        <v>30370</v>
      </c>
      <c r="M176" s="28" t="s">
        <v>1795</v>
      </c>
      <c r="N176" s="28" t="s">
        <v>1792</v>
      </c>
      <c r="O176" s="28">
        <v>710771.85</v>
      </c>
      <c r="P176" s="28">
        <v>553158.8</v>
      </c>
      <c r="Q176" s="28">
        <v>1159570.18</v>
      </c>
      <c r="R176" s="28">
        <v>2.09626996804534</v>
      </c>
      <c r="U176" s="30" t="s">
        <v>1799</v>
      </c>
      <c r="V176" s="30" t="s">
        <v>1800</v>
      </c>
      <c r="W176" s="30">
        <v>23128.8</v>
      </c>
      <c r="X176" s="30">
        <v>23101.8</v>
      </c>
      <c r="Y176" s="30">
        <v>23135.8</v>
      </c>
      <c r="Z176" s="30">
        <v>1.00147174679029</v>
      </c>
      <c r="AA176" s="30">
        <v>69366.4</v>
      </c>
      <c r="AC176" s="30" t="s">
        <v>1799</v>
      </c>
      <c r="AD176" s="30" t="s">
        <v>1800</v>
      </c>
      <c r="AE176" s="30">
        <v>23128.8</v>
      </c>
      <c r="AF176" s="30">
        <v>23101.8</v>
      </c>
      <c r="AG176" s="30">
        <v>23135.8</v>
      </c>
      <c r="AH176" s="30">
        <v>1.00147174679029</v>
      </c>
    </row>
    <row r="177" ht="28.5" customHeight="1" spans="1:34">
      <c r="A177" s="43" t="s">
        <v>1426</v>
      </c>
      <c r="B177" s="50">
        <v>2959717.08</v>
      </c>
      <c r="C177" s="60">
        <v>2634683.19</v>
      </c>
      <c r="D177" s="49">
        <f>'表20（原18）'!C28</f>
        <v>394</v>
      </c>
      <c r="E177" s="46">
        <v>6068009.77</v>
      </c>
      <c r="F177" s="46">
        <v>6055720.97</v>
      </c>
      <c r="G177" s="46">
        <f t="shared" si="8"/>
        <v>-6067615.77</v>
      </c>
      <c r="H177" s="47" t="s">
        <v>1773</v>
      </c>
      <c r="I177" s="47" t="s">
        <v>1426</v>
      </c>
      <c r="J177" s="46">
        <v>2959717.08</v>
      </c>
      <c r="K177" s="46">
        <v>2634683.19</v>
      </c>
      <c r="L177" s="46">
        <v>4113859.77</v>
      </c>
      <c r="M177" s="28" t="s">
        <v>1797</v>
      </c>
      <c r="N177" s="28" t="s">
        <v>1794</v>
      </c>
      <c r="O177" s="28">
        <v>6564.4</v>
      </c>
      <c r="P177" s="28">
        <v>5986.47</v>
      </c>
      <c r="Q177" s="28">
        <v>12702.52</v>
      </c>
      <c r="R177" s="28">
        <v>2.12187148686956</v>
      </c>
      <c r="U177" s="30" t="s">
        <v>1801</v>
      </c>
      <c r="V177" s="30" t="s">
        <v>1802</v>
      </c>
      <c r="W177" s="30">
        <v>14258.9</v>
      </c>
      <c r="X177" s="30">
        <v>19501.8</v>
      </c>
      <c r="Y177" s="30">
        <v>21923.44</v>
      </c>
      <c r="Z177" s="30">
        <v>1.12417520434011</v>
      </c>
      <c r="AA177" s="30">
        <v>55684.14</v>
      </c>
      <c r="AC177" s="30" t="s">
        <v>1801</v>
      </c>
      <c r="AD177" s="30" t="s">
        <v>1802</v>
      </c>
      <c r="AE177" s="30">
        <v>14258.9</v>
      </c>
      <c r="AF177" s="30">
        <v>19501.8</v>
      </c>
      <c r="AG177" s="30">
        <v>21923.44</v>
      </c>
      <c r="AH177" s="30">
        <v>1.12417520434011</v>
      </c>
    </row>
    <row r="178" ht="28.5" customHeight="1" spans="1:34">
      <c r="A178" s="43" t="s">
        <v>1775</v>
      </c>
      <c r="B178" s="50">
        <v>951231.7</v>
      </c>
      <c r="C178" s="60">
        <v>368823.77</v>
      </c>
      <c r="D178" s="49">
        <v>634477.95</v>
      </c>
      <c r="E178" s="46">
        <v>634457.95</v>
      </c>
      <c r="F178" s="46">
        <v>634457.95</v>
      </c>
      <c r="G178" s="46">
        <f t="shared" si="8"/>
        <v>20</v>
      </c>
      <c r="H178" s="47" t="s">
        <v>1774</v>
      </c>
      <c r="I178" s="47" t="s">
        <v>1775</v>
      </c>
      <c r="J178" s="46">
        <v>951231.7</v>
      </c>
      <c r="K178" s="46">
        <v>368823.77</v>
      </c>
      <c r="L178" s="46">
        <v>634477.95</v>
      </c>
      <c r="M178" s="28" t="s">
        <v>1799</v>
      </c>
      <c r="N178" s="28" t="s">
        <v>1796</v>
      </c>
      <c r="O178" s="28">
        <v>577644.07</v>
      </c>
      <c r="P178" s="28">
        <v>269578.75</v>
      </c>
      <c r="Q178" s="28">
        <v>805837.8</v>
      </c>
      <c r="R178" s="28">
        <v>2.98924822524031</v>
      </c>
      <c r="U178" s="30" t="s">
        <v>1803</v>
      </c>
      <c r="V178" s="30" t="s">
        <v>1804</v>
      </c>
      <c r="W178" s="30">
        <v>36.4</v>
      </c>
      <c r="X178" s="30">
        <v>93941.95</v>
      </c>
      <c r="Y178" s="30">
        <v>139356.94</v>
      </c>
      <c r="Z178" s="30">
        <v>1.48343673939066</v>
      </c>
      <c r="AA178" s="30">
        <v>233335.29</v>
      </c>
      <c r="AC178" s="30" t="s">
        <v>1803</v>
      </c>
      <c r="AD178" s="30" t="s">
        <v>1804</v>
      </c>
      <c r="AE178" s="30">
        <v>36.4</v>
      </c>
      <c r="AF178" s="30">
        <v>93941.95</v>
      </c>
      <c r="AG178" s="30">
        <v>139356.94</v>
      </c>
      <c r="AH178" s="30">
        <v>1.48343673939066</v>
      </c>
    </row>
    <row r="179" ht="28.5" customHeight="1" spans="1:34">
      <c r="A179" s="43" t="s">
        <v>1777</v>
      </c>
      <c r="B179" s="50">
        <v>8223.68</v>
      </c>
      <c r="C179" s="60">
        <v>22167.95</v>
      </c>
      <c r="D179" s="49">
        <v>39</v>
      </c>
      <c r="E179" s="46">
        <v>39</v>
      </c>
      <c r="F179" s="46">
        <v>39</v>
      </c>
      <c r="G179" s="46">
        <f t="shared" si="8"/>
        <v>0</v>
      </c>
      <c r="H179" s="47" t="s">
        <v>1776</v>
      </c>
      <c r="I179" s="47" t="s">
        <v>1777</v>
      </c>
      <c r="J179" s="46">
        <v>8223.68</v>
      </c>
      <c r="K179" s="46">
        <v>22167.95</v>
      </c>
      <c r="L179" s="46">
        <v>39</v>
      </c>
      <c r="M179" s="28" t="s">
        <v>1801</v>
      </c>
      <c r="N179" s="28" t="s">
        <v>1798</v>
      </c>
      <c r="O179" s="28">
        <v>26589.29</v>
      </c>
      <c r="P179" s="28">
        <v>18094.98</v>
      </c>
      <c r="Q179" s="28">
        <v>8000</v>
      </c>
      <c r="R179" s="28">
        <v>0.442111569065011</v>
      </c>
      <c r="U179" s="30" t="s">
        <v>1805</v>
      </c>
      <c r="V179" s="30" t="s">
        <v>1806</v>
      </c>
      <c r="W179" s="30">
        <v>577644.25</v>
      </c>
      <c r="X179" s="30">
        <v>777462</v>
      </c>
      <c r="Y179" s="30">
        <v>1010653.2</v>
      </c>
      <c r="Z179" s="30">
        <v>1.29993903239001</v>
      </c>
      <c r="AA179" s="30">
        <v>2365759.45</v>
      </c>
      <c r="AC179" s="30" t="s">
        <v>1805</v>
      </c>
      <c r="AD179" s="30" t="s">
        <v>1806</v>
      </c>
      <c r="AE179" s="30">
        <v>577644.25</v>
      </c>
      <c r="AF179" s="30">
        <v>777462</v>
      </c>
      <c r="AG179" s="30">
        <v>2964803.2</v>
      </c>
      <c r="AH179" s="30">
        <v>3.81343808443371</v>
      </c>
    </row>
    <row r="180" ht="28.5" customHeight="1" spans="1:34">
      <c r="A180" s="59" t="s">
        <v>1779</v>
      </c>
      <c r="B180" s="50">
        <v>4929</v>
      </c>
      <c r="C180" s="60">
        <v>5101.66</v>
      </c>
      <c r="D180" s="49">
        <v>3325</v>
      </c>
      <c r="E180" s="46">
        <v>3325</v>
      </c>
      <c r="F180" s="46">
        <v>3325</v>
      </c>
      <c r="G180" s="46">
        <f t="shared" si="8"/>
        <v>0</v>
      </c>
      <c r="H180" s="47" t="s">
        <v>1778</v>
      </c>
      <c r="I180" s="47" t="s">
        <v>1779</v>
      </c>
      <c r="J180" s="46">
        <v>4929</v>
      </c>
      <c r="K180" s="46">
        <v>5101.66</v>
      </c>
      <c r="L180" s="46">
        <v>3325</v>
      </c>
      <c r="M180" s="28" t="s">
        <v>1803</v>
      </c>
      <c r="N180" s="28" t="s">
        <v>1800</v>
      </c>
      <c r="O180" s="28">
        <v>23128.8</v>
      </c>
      <c r="P180" s="28">
        <v>23101.8</v>
      </c>
      <c r="Q180" s="28">
        <v>23135.8</v>
      </c>
      <c r="R180" s="28">
        <v>1.00147174679029</v>
      </c>
      <c r="U180" s="30" t="s">
        <v>1807</v>
      </c>
      <c r="V180" s="30" t="s">
        <v>1808</v>
      </c>
      <c r="W180" s="30">
        <v>572059.25</v>
      </c>
      <c r="X180" s="30">
        <v>772712</v>
      </c>
      <c r="Y180" s="30">
        <v>1010463.2</v>
      </c>
      <c r="Z180" s="30">
        <v>1.30768410481525</v>
      </c>
      <c r="AA180" s="30">
        <v>2355234.45</v>
      </c>
      <c r="AC180" s="30" t="s">
        <v>1807</v>
      </c>
      <c r="AD180" s="30" t="s">
        <v>1808</v>
      </c>
      <c r="AE180" s="30">
        <v>572059.25</v>
      </c>
      <c r="AF180" s="30">
        <v>772712</v>
      </c>
      <c r="AG180" s="30">
        <v>2964613.2</v>
      </c>
      <c r="AH180" s="30">
        <v>3.83663408876787</v>
      </c>
    </row>
    <row r="181" ht="28.5" customHeight="1" spans="1:34">
      <c r="A181" s="43" t="s">
        <v>1781</v>
      </c>
      <c r="B181" s="50">
        <v>114952</v>
      </c>
      <c r="C181" s="60">
        <v>300</v>
      </c>
      <c r="D181" s="49">
        <v>300</v>
      </c>
      <c r="E181" s="46">
        <v>300</v>
      </c>
      <c r="F181" s="46">
        <v>300</v>
      </c>
      <c r="G181" s="46">
        <f t="shared" si="8"/>
        <v>0</v>
      </c>
      <c r="H181" s="47" t="s">
        <v>1780</v>
      </c>
      <c r="I181" s="47" t="s">
        <v>1781</v>
      </c>
      <c r="J181" s="46">
        <v>114952</v>
      </c>
      <c r="K181" s="46">
        <v>300</v>
      </c>
      <c r="L181" s="46">
        <v>300</v>
      </c>
      <c r="M181" s="28" t="s">
        <v>1805</v>
      </c>
      <c r="N181" s="28" t="s">
        <v>1802</v>
      </c>
      <c r="O181" s="28">
        <v>14258.9</v>
      </c>
      <c r="P181" s="28">
        <v>19501.8</v>
      </c>
      <c r="Q181" s="28">
        <v>21923.44</v>
      </c>
      <c r="R181" s="28">
        <v>1.12417520434011</v>
      </c>
      <c r="U181" s="30" t="s">
        <v>1809</v>
      </c>
      <c r="V181" s="30" t="s">
        <v>1810</v>
      </c>
      <c r="W181" s="30">
        <v>82891</v>
      </c>
      <c r="X181" s="30">
        <v>90503</v>
      </c>
      <c r="Y181" s="30">
        <v>133150</v>
      </c>
      <c r="Z181" s="30">
        <v>1.4712219484437</v>
      </c>
      <c r="AA181" s="30">
        <v>306544</v>
      </c>
      <c r="AC181" s="30" t="s">
        <v>1809</v>
      </c>
      <c r="AD181" s="30" t="s">
        <v>1810</v>
      </c>
      <c r="AE181" s="30">
        <v>82891</v>
      </c>
      <c r="AF181" s="30">
        <v>90503</v>
      </c>
      <c r="AG181" s="30">
        <v>133150</v>
      </c>
      <c r="AH181" s="30">
        <v>1.4712219484437</v>
      </c>
    </row>
    <row r="182" ht="28.5" customHeight="1" spans="1:34">
      <c r="A182" s="43" t="s">
        <v>1783</v>
      </c>
      <c r="B182" s="50">
        <v>281299</v>
      </c>
      <c r="C182" s="60">
        <v>38447</v>
      </c>
      <c r="D182" s="49">
        <v>62999</v>
      </c>
      <c r="E182" s="46">
        <v>63059</v>
      </c>
      <c r="F182" s="46">
        <v>63059</v>
      </c>
      <c r="G182" s="46">
        <f t="shared" si="8"/>
        <v>-60</v>
      </c>
      <c r="H182" s="47" t="s">
        <v>1782</v>
      </c>
      <c r="I182" s="47" t="s">
        <v>1783</v>
      </c>
      <c r="J182" s="46">
        <v>281299</v>
      </c>
      <c r="K182" s="46">
        <v>38447</v>
      </c>
      <c r="L182" s="46">
        <v>62999</v>
      </c>
      <c r="M182" s="28" t="s">
        <v>1807</v>
      </c>
      <c r="N182" s="28" t="s">
        <v>1804</v>
      </c>
      <c r="O182" s="28">
        <v>36.4</v>
      </c>
      <c r="P182" s="28">
        <v>93941.95</v>
      </c>
      <c r="Q182" s="28">
        <v>139959.94</v>
      </c>
      <c r="R182" s="28">
        <v>1.48985559699368</v>
      </c>
      <c r="U182" s="30" t="s">
        <v>1811</v>
      </c>
      <c r="V182" s="30" t="s">
        <v>1812</v>
      </c>
      <c r="W182" s="30">
        <v>82891</v>
      </c>
      <c r="X182" s="30">
        <v>79513</v>
      </c>
      <c r="Y182" s="30">
        <v>117971</v>
      </c>
      <c r="Z182" s="30">
        <v>1.48366933708953</v>
      </c>
      <c r="AA182" s="30">
        <v>280375</v>
      </c>
      <c r="AC182" s="30" t="s">
        <v>1811</v>
      </c>
      <c r="AD182" s="30" t="s">
        <v>1812</v>
      </c>
      <c r="AE182" s="30">
        <v>82891</v>
      </c>
      <c r="AF182" s="30">
        <v>79513</v>
      </c>
      <c r="AG182" s="30">
        <v>85274</v>
      </c>
      <c r="AH182" s="30">
        <v>1.43386616025053</v>
      </c>
    </row>
    <row r="183" ht="28.5" customHeight="1" spans="1:34">
      <c r="A183" s="43" t="s">
        <v>1785</v>
      </c>
      <c r="B183" s="50">
        <v>6713</v>
      </c>
      <c r="C183" s="60">
        <v>1100</v>
      </c>
      <c r="D183" s="49">
        <v>97.92</v>
      </c>
      <c r="E183" s="46">
        <v>97.92</v>
      </c>
      <c r="F183" s="46">
        <v>97.92</v>
      </c>
      <c r="G183" s="46">
        <f t="shared" si="8"/>
        <v>0</v>
      </c>
      <c r="H183" s="47" t="s">
        <v>1784</v>
      </c>
      <c r="I183" s="47" t="s">
        <v>1785</v>
      </c>
      <c r="J183" s="46">
        <v>6713</v>
      </c>
      <c r="K183" s="46">
        <v>1100</v>
      </c>
      <c r="L183" s="46">
        <v>97.92</v>
      </c>
      <c r="M183" s="28" t="s">
        <v>1809</v>
      </c>
      <c r="N183" s="28" t="s">
        <v>1806</v>
      </c>
      <c r="O183" s="28">
        <v>577644.25</v>
      </c>
      <c r="P183" s="28">
        <v>777462</v>
      </c>
      <c r="Q183" s="28">
        <v>1010651.4</v>
      </c>
      <c r="R183" s="28">
        <v>1.29993671716431</v>
      </c>
      <c r="U183" s="30" t="s">
        <v>1813</v>
      </c>
      <c r="V183" s="30" t="s">
        <v>1814</v>
      </c>
      <c r="W183" s="30"/>
      <c r="X183" s="30">
        <v>3600</v>
      </c>
      <c r="Y183" s="30">
        <v>3219</v>
      </c>
      <c r="Z183" s="30">
        <v>0.894166666666667</v>
      </c>
      <c r="AA183" s="30">
        <v>6819</v>
      </c>
      <c r="AC183" s="30" t="s">
        <v>1813</v>
      </c>
      <c r="AD183" s="30" t="s">
        <v>1814</v>
      </c>
      <c r="AF183" s="30">
        <v>3600</v>
      </c>
      <c r="AH183" s="30">
        <v>-7.9825</v>
      </c>
    </row>
    <row r="184" ht="28.5" customHeight="1" spans="1:34">
      <c r="A184" s="43" t="s">
        <v>551</v>
      </c>
      <c r="B184" s="50">
        <v>139928.63</v>
      </c>
      <c r="C184" s="60">
        <v>181247.06</v>
      </c>
      <c r="D184" s="49">
        <v>587405.09</v>
      </c>
      <c r="E184" s="46">
        <v>272909.16</v>
      </c>
      <c r="F184" s="46">
        <v>272909.16</v>
      </c>
      <c r="G184" s="46">
        <f t="shared" si="8"/>
        <v>314495.93</v>
      </c>
      <c r="H184" s="47" t="s">
        <v>1786</v>
      </c>
      <c r="I184" s="47" t="s">
        <v>551</v>
      </c>
      <c r="J184" s="46">
        <v>139928.63</v>
      </c>
      <c r="K184" s="46">
        <v>181247.06</v>
      </c>
      <c r="L184" s="46">
        <v>587405.09</v>
      </c>
      <c r="M184" s="28" t="s">
        <v>1811</v>
      </c>
      <c r="N184" s="28" t="s">
        <v>1808</v>
      </c>
      <c r="O184" s="28">
        <v>572059.25</v>
      </c>
      <c r="P184" s="28">
        <v>772712</v>
      </c>
      <c r="Q184" s="28">
        <v>1010461.4</v>
      </c>
      <c r="R184" s="28">
        <v>1.30768177535744</v>
      </c>
      <c r="U184" s="30" t="s">
        <v>1815</v>
      </c>
      <c r="V184" s="30" t="s">
        <v>1816</v>
      </c>
      <c r="W184" s="30">
        <v>2000</v>
      </c>
      <c r="X184" s="30">
        <v>18750</v>
      </c>
      <c r="Y184" s="30">
        <v>18750</v>
      </c>
      <c r="Z184" s="30">
        <v>1</v>
      </c>
      <c r="AA184" s="30">
        <v>39500</v>
      </c>
      <c r="AC184" s="30" t="s">
        <v>1815</v>
      </c>
      <c r="AD184" s="30" t="s">
        <v>1816</v>
      </c>
      <c r="AE184" s="30">
        <v>2000</v>
      </c>
      <c r="AF184" s="30">
        <v>18750</v>
      </c>
      <c r="AG184" s="30">
        <v>19415</v>
      </c>
      <c r="AH184" s="30">
        <v>1.03546666666667</v>
      </c>
    </row>
    <row r="185" ht="28.5" customHeight="1" spans="1:34">
      <c r="A185" s="43" t="s">
        <v>1788</v>
      </c>
      <c r="B185" s="50">
        <v>437864.28</v>
      </c>
      <c r="C185" s="60">
        <v>443463.63</v>
      </c>
      <c r="D185" s="49">
        <v>581762.24</v>
      </c>
      <c r="E185" s="46">
        <v>581762.24</v>
      </c>
      <c r="F185" s="46">
        <v>581625.64</v>
      </c>
      <c r="G185" s="46">
        <f t="shared" si="8"/>
        <v>0</v>
      </c>
      <c r="H185" s="47" t="s">
        <v>1787</v>
      </c>
      <c r="I185" s="47" t="s">
        <v>1788</v>
      </c>
      <c r="J185" s="46">
        <v>437864.28</v>
      </c>
      <c r="K185" s="46">
        <v>443463.63</v>
      </c>
      <c r="L185" s="46">
        <v>581762.24</v>
      </c>
      <c r="M185" s="28" t="s">
        <v>1813</v>
      </c>
      <c r="N185" s="28" t="s">
        <v>1810</v>
      </c>
      <c r="O185" s="28">
        <v>82891</v>
      </c>
      <c r="P185" s="28">
        <v>90503</v>
      </c>
      <c r="Q185" s="28">
        <v>133150</v>
      </c>
      <c r="R185" s="28">
        <v>1.4712219484437</v>
      </c>
      <c r="U185" s="30" t="s">
        <v>1817</v>
      </c>
      <c r="V185" s="30" t="s">
        <v>1818</v>
      </c>
      <c r="W185" s="30">
        <v>2000</v>
      </c>
      <c r="X185" s="30">
        <v>2750</v>
      </c>
      <c r="Y185" s="30">
        <v>18750</v>
      </c>
      <c r="Z185" s="30">
        <v>6.81818181818182</v>
      </c>
      <c r="AA185" s="30">
        <v>23500</v>
      </c>
      <c r="AC185" s="30" t="s">
        <v>1817</v>
      </c>
      <c r="AD185" s="30" t="s">
        <v>1818</v>
      </c>
      <c r="AE185" s="30">
        <v>2000</v>
      </c>
      <c r="AF185" s="30">
        <v>2750</v>
      </c>
      <c r="AG185" s="30">
        <v>19415</v>
      </c>
      <c r="AH185" s="30">
        <v>7.06</v>
      </c>
    </row>
    <row r="186" ht="28.5" customHeight="1" spans="1:34">
      <c r="A186" s="43" t="s">
        <v>1790</v>
      </c>
      <c r="B186" s="50">
        <v>163688.7</v>
      </c>
      <c r="C186" s="60">
        <v>107745.35</v>
      </c>
      <c r="D186" s="49">
        <v>311045.21</v>
      </c>
      <c r="E186" s="46">
        <v>311045.21</v>
      </c>
      <c r="F186" s="46">
        <v>310908.61</v>
      </c>
      <c r="G186" s="46">
        <f t="shared" si="8"/>
        <v>0</v>
      </c>
      <c r="H186" s="47" t="s">
        <v>1789</v>
      </c>
      <c r="I186" s="47" t="s">
        <v>1790</v>
      </c>
      <c r="J186" s="46">
        <v>163688.7</v>
      </c>
      <c r="K186" s="46">
        <v>107745.35</v>
      </c>
      <c r="L186" s="46">
        <v>311045.21</v>
      </c>
      <c r="M186" s="28" t="s">
        <v>1815</v>
      </c>
      <c r="N186" s="28" t="s">
        <v>1812</v>
      </c>
      <c r="O186" s="28">
        <v>82891</v>
      </c>
      <c r="P186" s="28">
        <v>79513</v>
      </c>
      <c r="Q186" s="28">
        <v>117971</v>
      </c>
      <c r="R186" s="28">
        <v>1.48366933708953</v>
      </c>
      <c r="U186" s="30" t="s">
        <v>1819</v>
      </c>
      <c r="V186" s="30" t="s">
        <v>1820</v>
      </c>
      <c r="W186" s="30">
        <v>18631</v>
      </c>
      <c r="X186" s="30">
        <v>27607</v>
      </c>
      <c r="Y186" s="30">
        <v>21324</v>
      </c>
      <c r="Z186" s="30">
        <v>0.772412793856631</v>
      </c>
      <c r="AA186" s="30">
        <v>67562</v>
      </c>
      <c r="AC186" s="30" t="s">
        <v>1819</v>
      </c>
      <c r="AD186" s="30" t="s">
        <v>1820</v>
      </c>
      <c r="AE186" s="30">
        <v>18631</v>
      </c>
      <c r="AF186" s="30">
        <v>27607</v>
      </c>
      <c r="AG186" s="30">
        <v>21324</v>
      </c>
      <c r="AH186" s="30">
        <v>0.772412793856631</v>
      </c>
    </row>
    <row r="187" ht="28.5" customHeight="1" spans="1:34">
      <c r="A187" s="43" t="s">
        <v>1792</v>
      </c>
      <c r="B187" s="50">
        <v>710771.85</v>
      </c>
      <c r="C187" s="60">
        <v>553158.8</v>
      </c>
      <c r="D187" s="49">
        <v>1159570.18</v>
      </c>
      <c r="E187" s="46">
        <v>1159570.18</v>
      </c>
      <c r="F187" s="46">
        <v>1159570.18</v>
      </c>
      <c r="G187" s="46">
        <f t="shared" si="8"/>
        <v>0</v>
      </c>
      <c r="H187" s="47" t="s">
        <v>1791</v>
      </c>
      <c r="I187" s="47" t="s">
        <v>1792</v>
      </c>
      <c r="J187" s="46">
        <v>710771.85</v>
      </c>
      <c r="K187" s="46">
        <v>553158.8</v>
      </c>
      <c r="L187" s="46">
        <v>1159570.18</v>
      </c>
      <c r="M187" s="28" t="s">
        <v>1817</v>
      </c>
      <c r="N187" s="28" t="s">
        <v>1814</v>
      </c>
      <c r="P187" s="28">
        <v>3600</v>
      </c>
      <c r="Q187" s="28">
        <v>3219</v>
      </c>
      <c r="R187" s="28">
        <v>0.894166666666667</v>
      </c>
      <c r="U187" s="30" t="s">
        <v>1821</v>
      </c>
      <c r="V187" s="30" t="s">
        <v>1822</v>
      </c>
      <c r="W187" s="30">
        <v>3621</v>
      </c>
      <c r="X187" s="30">
        <v>600</v>
      </c>
      <c r="Y187" s="30">
        <v>1000</v>
      </c>
      <c r="Z187" s="30">
        <v>1.66666666666667</v>
      </c>
      <c r="AA187" s="30">
        <v>5221</v>
      </c>
      <c r="AC187" s="30" t="s">
        <v>1821</v>
      </c>
      <c r="AD187" s="30" t="s">
        <v>1822</v>
      </c>
      <c r="AE187" s="30">
        <v>3621</v>
      </c>
      <c r="AF187" s="30">
        <v>600</v>
      </c>
      <c r="AG187" s="30">
        <v>1000</v>
      </c>
      <c r="AH187" s="30">
        <v>1.66666666666667</v>
      </c>
    </row>
    <row r="188" ht="28.5" customHeight="1" spans="1:34">
      <c r="A188" s="43" t="s">
        <v>1794</v>
      </c>
      <c r="B188" s="50">
        <v>6564.4</v>
      </c>
      <c r="C188" s="60">
        <v>5986.47</v>
      </c>
      <c r="D188" s="49">
        <v>12702.52</v>
      </c>
      <c r="E188" s="46">
        <v>12702.52</v>
      </c>
      <c r="F188" s="46">
        <v>12702.52</v>
      </c>
      <c r="G188" s="46">
        <f t="shared" si="8"/>
        <v>0</v>
      </c>
      <c r="H188" s="47" t="s">
        <v>1793</v>
      </c>
      <c r="I188" s="47" t="s">
        <v>1794</v>
      </c>
      <c r="J188" s="46">
        <v>6564.4</v>
      </c>
      <c r="K188" s="46">
        <v>5986.47</v>
      </c>
      <c r="L188" s="46">
        <v>12702.52</v>
      </c>
      <c r="M188" s="28" t="s">
        <v>1819</v>
      </c>
      <c r="N188" s="28" t="s">
        <v>1816</v>
      </c>
      <c r="O188" s="28">
        <v>2000</v>
      </c>
      <c r="P188" s="28">
        <v>18750</v>
      </c>
      <c r="Q188" s="28">
        <v>18750</v>
      </c>
      <c r="R188" s="28">
        <v>1</v>
      </c>
      <c r="U188" s="30" t="s">
        <v>1823</v>
      </c>
      <c r="V188" s="30" t="s">
        <v>1824</v>
      </c>
      <c r="W188" s="30">
        <v>10335</v>
      </c>
      <c r="X188" s="30">
        <v>26827</v>
      </c>
      <c r="Y188" s="30">
        <v>20324</v>
      </c>
      <c r="Z188" s="30">
        <v>0.757594960301189</v>
      </c>
      <c r="AA188" s="30">
        <v>57486</v>
      </c>
      <c r="AC188" s="30" t="s">
        <v>1823</v>
      </c>
      <c r="AD188" s="30" t="s">
        <v>1824</v>
      </c>
      <c r="AE188" s="30">
        <v>10335</v>
      </c>
      <c r="AF188" s="30">
        <v>26827</v>
      </c>
      <c r="AG188" s="30">
        <v>20324</v>
      </c>
      <c r="AH188" s="30">
        <v>0.757594960301189</v>
      </c>
    </row>
    <row r="189" ht="28.5" customHeight="1" spans="1:34">
      <c r="A189" s="43" t="s">
        <v>1796</v>
      </c>
      <c r="B189" s="50">
        <v>577644.07</v>
      </c>
      <c r="C189" s="60">
        <v>269578.75</v>
      </c>
      <c r="D189" s="49">
        <v>805837.8</v>
      </c>
      <c r="E189" s="46">
        <v>805837.8</v>
      </c>
      <c r="F189" s="46">
        <v>806440.8</v>
      </c>
      <c r="G189" s="46">
        <f t="shared" si="8"/>
        <v>0</v>
      </c>
      <c r="H189" s="47" t="s">
        <v>1795</v>
      </c>
      <c r="I189" s="47" t="s">
        <v>1796</v>
      </c>
      <c r="J189" s="46">
        <v>577644.07</v>
      </c>
      <c r="K189" s="46">
        <v>269578.75</v>
      </c>
      <c r="L189" s="46">
        <v>805837.8</v>
      </c>
      <c r="M189" s="28" t="s">
        <v>1821</v>
      </c>
      <c r="N189" s="28" t="s">
        <v>1818</v>
      </c>
      <c r="O189" s="28">
        <v>2000</v>
      </c>
      <c r="P189" s="28">
        <v>2750</v>
      </c>
      <c r="Q189" s="28">
        <v>18750</v>
      </c>
      <c r="R189" s="28">
        <v>6.81818181818182</v>
      </c>
      <c r="U189" s="30" t="s">
        <v>1825</v>
      </c>
      <c r="V189" s="30" t="s">
        <v>1826</v>
      </c>
      <c r="W189" s="30">
        <v>27200</v>
      </c>
      <c r="X189" s="30">
        <v>25142</v>
      </c>
      <c r="Y189" s="30">
        <v>403224</v>
      </c>
      <c r="Z189" s="30">
        <v>16.0378649272134</v>
      </c>
      <c r="AA189" s="30">
        <v>455566</v>
      </c>
      <c r="AC189" s="30" t="s">
        <v>1825</v>
      </c>
      <c r="AD189" s="30" t="s">
        <v>1826</v>
      </c>
      <c r="AE189" s="30">
        <v>27200</v>
      </c>
      <c r="AF189" s="30">
        <v>25142</v>
      </c>
      <c r="AG189" s="30">
        <v>403224</v>
      </c>
      <c r="AH189" s="30">
        <v>16.0378649272134</v>
      </c>
    </row>
    <row r="190" ht="28.5" customHeight="1" spans="1:34">
      <c r="A190" s="43" t="s">
        <v>1798</v>
      </c>
      <c r="B190" s="50">
        <v>26589.29</v>
      </c>
      <c r="C190" s="60">
        <v>18094.98</v>
      </c>
      <c r="D190" s="49">
        <v>8000</v>
      </c>
      <c r="E190" s="46">
        <v>8000</v>
      </c>
      <c r="F190" s="46">
        <v>8000</v>
      </c>
      <c r="G190" s="46">
        <f t="shared" si="8"/>
        <v>0</v>
      </c>
      <c r="H190" s="47" t="s">
        <v>1797</v>
      </c>
      <c r="I190" s="47" t="s">
        <v>1798</v>
      </c>
      <c r="J190" s="46">
        <v>26589.29</v>
      </c>
      <c r="K190" s="46">
        <v>18094.98</v>
      </c>
      <c r="L190" s="46">
        <v>8000</v>
      </c>
      <c r="M190" s="28" t="s">
        <v>1823</v>
      </c>
      <c r="N190" s="28" t="s">
        <v>1820</v>
      </c>
      <c r="O190" s="28">
        <v>18631</v>
      </c>
      <c r="P190" s="28">
        <v>27607</v>
      </c>
      <c r="Q190" s="28">
        <v>33478</v>
      </c>
      <c r="R190" s="28">
        <v>1.21266345492085</v>
      </c>
      <c r="U190" s="30" t="s">
        <v>624</v>
      </c>
      <c r="V190" s="30" t="s">
        <v>1827</v>
      </c>
      <c r="W190" s="30">
        <v>151463</v>
      </c>
      <c r="X190" s="30">
        <v>329773</v>
      </c>
      <c r="Y190" s="30">
        <v>138816</v>
      </c>
      <c r="Z190" s="30">
        <v>0.420944103974552</v>
      </c>
      <c r="AA190" s="30">
        <v>620052</v>
      </c>
      <c r="AC190" s="30" t="s">
        <v>624</v>
      </c>
      <c r="AD190" s="30" t="s">
        <v>1827</v>
      </c>
      <c r="AE190" s="30">
        <v>151463</v>
      </c>
      <c r="AF190" s="30">
        <v>329773</v>
      </c>
      <c r="AG190" s="30">
        <v>138151</v>
      </c>
      <c r="AH190" s="30">
        <v>0.418927565325239</v>
      </c>
    </row>
    <row r="191" ht="28.5" customHeight="1" spans="1:34">
      <c r="A191" s="43" t="s">
        <v>1800</v>
      </c>
      <c r="B191" s="50">
        <v>23128.8</v>
      </c>
      <c r="C191" s="60">
        <v>23101.8</v>
      </c>
      <c r="D191" s="49">
        <v>23135.8</v>
      </c>
      <c r="E191" s="46">
        <v>23135.8</v>
      </c>
      <c r="F191" s="46">
        <v>23135.8</v>
      </c>
      <c r="G191" s="46">
        <f t="shared" si="8"/>
        <v>0</v>
      </c>
      <c r="H191" s="47" t="s">
        <v>1799</v>
      </c>
      <c r="I191" s="47" t="s">
        <v>1800</v>
      </c>
      <c r="J191" s="46">
        <v>23128.8</v>
      </c>
      <c r="K191" s="46">
        <v>23101.8</v>
      </c>
      <c r="L191" s="46">
        <v>23135.8</v>
      </c>
      <c r="M191" s="28" t="s">
        <v>1825</v>
      </c>
      <c r="N191" s="28" t="s">
        <v>1822</v>
      </c>
      <c r="O191" s="28">
        <v>3621</v>
      </c>
      <c r="P191" s="28">
        <v>600</v>
      </c>
      <c r="Q191" s="28">
        <v>1000</v>
      </c>
      <c r="R191" s="28">
        <v>1.66666666666667</v>
      </c>
      <c r="U191" s="30"/>
      <c r="V191" s="30"/>
      <c r="W191" s="30"/>
      <c r="X191" s="30"/>
      <c r="Y191" s="30"/>
      <c r="Z191" s="30"/>
      <c r="AA191" s="30"/>
      <c r="AC191" s="30" t="s">
        <v>624</v>
      </c>
      <c r="AD191" s="30" t="s">
        <v>1827</v>
      </c>
      <c r="AE191" s="30">
        <v>151463</v>
      </c>
      <c r="AF191" s="30">
        <v>329773</v>
      </c>
      <c r="AG191" s="30">
        <v>138151</v>
      </c>
      <c r="AH191" s="30">
        <v>0.418927565325239</v>
      </c>
    </row>
    <row r="192" ht="28.5" customHeight="1" spans="1:34">
      <c r="A192" s="51" t="s">
        <v>1802</v>
      </c>
      <c r="B192" s="53">
        <v>14258.9</v>
      </c>
      <c r="C192" s="53">
        <v>19501.8</v>
      </c>
      <c r="D192" s="54">
        <v>21923.44</v>
      </c>
      <c r="E192" s="46">
        <v>21923.44</v>
      </c>
      <c r="F192" s="46">
        <v>21923.44</v>
      </c>
      <c r="G192" s="46">
        <f t="shared" si="8"/>
        <v>0</v>
      </c>
      <c r="H192" s="47" t="s">
        <v>1801</v>
      </c>
      <c r="I192" s="47" t="s">
        <v>1802</v>
      </c>
      <c r="J192" s="46">
        <v>14258.9</v>
      </c>
      <c r="K192" s="46">
        <v>19501.8</v>
      </c>
      <c r="L192" s="46">
        <v>21923.44</v>
      </c>
      <c r="M192" s="28" t="s">
        <v>624</v>
      </c>
      <c r="N192" s="28" t="s">
        <v>1824</v>
      </c>
      <c r="O192" s="28">
        <v>10335</v>
      </c>
      <c r="P192" s="28">
        <v>26827</v>
      </c>
      <c r="Q192" s="28">
        <v>20324</v>
      </c>
      <c r="R192" s="28">
        <v>0.757594960301189</v>
      </c>
      <c r="U192" s="30" t="s">
        <v>1828</v>
      </c>
      <c r="V192" s="30" t="s">
        <v>1427</v>
      </c>
      <c r="W192" s="30">
        <v>2031060.11</v>
      </c>
      <c r="X192" s="30">
        <v>2481550.72</v>
      </c>
      <c r="Y192" s="30">
        <v>2733030.7</v>
      </c>
      <c r="Z192" s="30">
        <v>1.10133985091387</v>
      </c>
      <c r="AA192" s="30">
        <v>7245641.53</v>
      </c>
      <c r="AC192" s="30" t="s">
        <v>1828</v>
      </c>
      <c r="AD192" s="30" t="s">
        <v>1427</v>
      </c>
      <c r="AE192" s="30">
        <v>2031060.11</v>
      </c>
      <c r="AF192" s="30">
        <v>2481550.72</v>
      </c>
      <c r="AG192" s="30">
        <v>2733030.7</v>
      </c>
      <c r="AH192" s="30">
        <v>1.10133985091387</v>
      </c>
    </row>
    <row r="193" ht="28.5" customHeight="1" spans="1:34">
      <c r="A193" s="58" t="s">
        <v>1804</v>
      </c>
      <c r="B193" s="44">
        <v>36.4</v>
      </c>
      <c r="C193" s="44">
        <v>93941.95</v>
      </c>
      <c r="D193" s="45">
        <v>139959.94</v>
      </c>
      <c r="E193" s="46">
        <v>139959.94</v>
      </c>
      <c r="F193" s="46">
        <v>139356.94</v>
      </c>
      <c r="G193" s="46">
        <f t="shared" si="8"/>
        <v>0</v>
      </c>
      <c r="H193" s="47" t="s">
        <v>1803</v>
      </c>
      <c r="I193" s="47" t="s">
        <v>1804</v>
      </c>
      <c r="J193" s="46">
        <v>36.4</v>
      </c>
      <c r="K193" s="46">
        <v>93941.95</v>
      </c>
      <c r="L193" s="46">
        <v>139959.94</v>
      </c>
      <c r="M193" s="28" t="s">
        <v>1828</v>
      </c>
      <c r="N193" s="28" t="s">
        <v>1826</v>
      </c>
      <c r="O193" s="28">
        <v>27200</v>
      </c>
      <c r="P193" s="28">
        <v>25142</v>
      </c>
      <c r="Q193" s="28">
        <v>403224</v>
      </c>
      <c r="R193" s="28">
        <v>16.0378649272134</v>
      </c>
      <c r="U193" s="30" t="s">
        <v>1829</v>
      </c>
      <c r="V193" s="30" t="s">
        <v>1830</v>
      </c>
      <c r="W193" s="30">
        <v>1659794.11</v>
      </c>
      <c r="X193" s="30">
        <v>1700690.72</v>
      </c>
      <c r="Y193" s="30">
        <v>2146688.7</v>
      </c>
      <c r="Z193" s="30">
        <v>1.26224520117332</v>
      </c>
      <c r="AA193" s="30">
        <v>5507173.53</v>
      </c>
      <c r="AC193" s="30" t="s">
        <v>1829</v>
      </c>
      <c r="AD193" s="30" t="s">
        <v>1830</v>
      </c>
      <c r="AE193" s="30">
        <v>1659794.11</v>
      </c>
      <c r="AF193" s="30">
        <v>1700690.72</v>
      </c>
      <c r="AG193" s="30">
        <v>2146688.7</v>
      </c>
      <c r="AH193" s="30">
        <v>1.26224520117332</v>
      </c>
    </row>
    <row r="194" ht="28.5" customHeight="1" spans="1:34">
      <c r="A194" s="43" t="s">
        <v>1806</v>
      </c>
      <c r="B194" s="50">
        <v>577644.25</v>
      </c>
      <c r="C194" s="60">
        <v>777462</v>
      </c>
      <c r="D194" s="49">
        <v>1010651.4</v>
      </c>
      <c r="E194" s="46">
        <v>1010651.4</v>
      </c>
      <c r="F194" s="46">
        <v>1010653.2</v>
      </c>
      <c r="G194" s="46">
        <f t="shared" si="8"/>
        <v>0</v>
      </c>
      <c r="H194" s="47" t="s">
        <v>1805</v>
      </c>
      <c r="I194" s="47" t="s">
        <v>1806</v>
      </c>
      <c r="J194" s="46">
        <v>577644.25</v>
      </c>
      <c r="K194" s="46">
        <v>777462</v>
      </c>
      <c r="L194" s="46">
        <v>1010651.4</v>
      </c>
      <c r="M194" s="28" t="s">
        <v>1829</v>
      </c>
      <c r="N194" s="28" t="s">
        <v>1827</v>
      </c>
      <c r="O194" s="28">
        <v>151463</v>
      </c>
      <c r="P194" s="28">
        <v>329773</v>
      </c>
      <c r="Q194" s="28">
        <v>138816</v>
      </c>
      <c r="R194" s="28">
        <v>0.420944103974552</v>
      </c>
      <c r="U194" s="30" t="s">
        <v>1831</v>
      </c>
      <c r="V194" s="30" t="s">
        <v>1832</v>
      </c>
      <c r="W194" s="30">
        <v>207000.95</v>
      </c>
      <c r="X194" s="30">
        <v>565668.75</v>
      </c>
      <c r="Y194" s="30">
        <v>2069811.81</v>
      </c>
      <c r="Z194" s="30">
        <v>3.65905277602837</v>
      </c>
      <c r="AA194" s="30">
        <v>2842481.51</v>
      </c>
      <c r="AC194" s="30" t="s">
        <v>1831</v>
      </c>
      <c r="AD194" s="30" t="s">
        <v>1832</v>
      </c>
      <c r="AE194" s="30">
        <v>207000.95</v>
      </c>
      <c r="AF194" s="30">
        <v>565668.75</v>
      </c>
      <c r="AG194" s="30">
        <v>2069811.81</v>
      </c>
      <c r="AH194" s="30">
        <v>3.65905277602837</v>
      </c>
    </row>
    <row r="195" ht="28.5" customHeight="1" spans="1:34">
      <c r="A195" s="43" t="s">
        <v>1808</v>
      </c>
      <c r="B195" s="50">
        <v>572059.25</v>
      </c>
      <c r="C195" s="60">
        <v>772712</v>
      </c>
      <c r="D195" s="49">
        <v>1010461.4</v>
      </c>
      <c r="E195" s="46">
        <v>1010461.4</v>
      </c>
      <c r="F195" s="46">
        <v>1010653.2</v>
      </c>
      <c r="G195" s="46">
        <f t="shared" si="8"/>
        <v>0</v>
      </c>
      <c r="H195" s="47" t="s">
        <v>1807</v>
      </c>
      <c r="I195" s="47" t="s">
        <v>1808</v>
      </c>
      <c r="J195" s="46">
        <v>572059.25</v>
      </c>
      <c r="K195" s="46">
        <v>772712</v>
      </c>
      <c r="L195" s="46">
        <v>1010461.4</v>
      </c>
      <c r="U195" s="30" t="s">
        <v>1833</v>
      </c>
      <c r="V195" s="30" t="s">
        <v>1834</v>
      </c>
      <c r="W195" s="30"/>
      <c r="X195" s="30">
        <v>101000</v>
      </c>
      <c r="Y195" s="30">
        <v>1000</v>
      </c>
      <c r="Z195" s="30">
        <v>0.0099009900990099</v>
      </c>
      <c r="AA195" s="30">
        <v>102000</v>
      </c>
      <c r="AC195" s="30" t="s">
        <v>1833</v>
      </c>
      <c r="AD195" s="30" t="s">
        <v>1834</v>
      </c>
      <c r="AF195" s="30">
        <v>101000</v>
      </c>
      <c r="AG195" s="30">
        <v>1000</v>
      </c>
      <c r="AH195" s="30">
        <v>0.0099009900990099</v>
      </c>
    </row>
    <row r="196" ht="28.5" customHeight="1" spans="1:34">
      <c r="A196" s="43" t="s">
        <v>1810</v>
      </c>
      <c r="B196" s="50">
        <v>82891</v>
      </c>
      <c r="C196" s="60">
        <v>90503</v>
      </c>
      <c r="D196" s="49">
        <v>133150</v>
      </c>
      <c r="E196" s="46">
        <v>133150</v>
      </c>
      <c r="F196" s="46">
        <v>133150</v>
      </c>
      <c r="G196" s="46">
        <f t="shared" si="8"/>
        <v>0</v>
      </c>
      <c r="H196" s="47" t="s">
        <v>1809</v>
      </c>
      <c r="I196" s="47" t="s">
        <v>1810</v>
      </c>
      <c r="J196" s="46">
        <v>82891</v>
      </c>
      <c r="K196" s="46">
        <v>90503</v>
      </c>
      <c r="L196" s="46">
        <v>133150</v>
      </c>
      <c r="M196" s="28" t="s">
        <v>1831</v>
      </c>
      <c r="N196" s="28" t="s">
        <v>1427</v>
      </c>
      <c r="O196" s="28">
        <v>2031060.11</v>
      </c>
      <c r="P196" s="28">
        <v>2481550.72</v>
      </c>
      <c r="Q196" s="28">
        <v>2940392.7</v>
      </c>
      <c r="R196" s="28">
        <v>1.18490131041932</v>
      </c>
      <c r="U196" s="30" t="s">
        <v>1835</v>
      </c>
      <c r="V196" s="30" t="s">
        <v>1836</v>
      </c>
      <c r="W196" s="30"/>
      <c r="X196" s="30">
        <v>500</v>
      </c>
      <c r="Y196" s="30">
        <v>1000</v>
      </c>
      <c r="Z196" s="30">
        <v>2</v>
      </c>
      <c r="AA196" s="30">
        <v>1500</v>
      </c>
      <c r="AC196" s="30" t="s">
        <v>1835</v>
      </c>
      <c r="AD196" s="30" t="s">
        <v>1836</v>
      </c>
      <c r="AF196" s="30">
        <v>500</v>
      </c>
      <c r="AG196" s="30">
        <v>1000</v>
      </c>
      <c r="AH196" s="30">
        <v>2</v>
      </c>
    </row>
    <row r="197" ht="28.5" customHeight="1" spans="1:34">
      <c r="A197" s="43" t="s">
        <v>1812</v>
      </c>
      <c r="B197" s="50">
        <v>82891</v>
      </c>
      <c r="C197" s="60">
        <v>79513</v>
      </c>
      <c r="D197" s="49">
        <v>117971</v>
      </c>
      <c r="E197" s="46">
        <v>117971</v>
      </c>
      <c r="F197" s="46">
        <v>85274</v>
      </c>
      <c r="G197" s="46">
        <f t="shared" si="8"/>
        <v>0</v>
      </c>
      <c r="H197" s="47" t="s">
        <v>1811</v>
      </c>
      <c r="I197" s="47" t="s">
        <v>1812</v>
      </c>
      <c r="J197" s="46">
        <v>82891</v>
      </c>
      <c r="K197" s="46">
        <v>79513</v>
      </c>
      <c r="L197" s="46">
        <v>117971</v>
      </c>
      <c r="M197" s="28" t="s">
        <v>1833</v>
      </c>
      <c r="N197" s="28" t="s">
        <v>1830</v>
      </c>
      <c r="O197" s="28">
        <v>1659794.11</v>
      </c>
      <c r="P197" s="28">
        <v>1700690.72</v>
      </c>
      <c r="Q197" s="28">
        <v>2146688.7</v>
      </c>
      <c r="R197" s="28">
        <v>1.26224520117332</v>
      </c>
      <c r="U197" s="30" t="s">
        <v>1837</v>
      </c>
      <c r="V197" s="30" t="s">
        <v>1838</v>
      </c>
      <c r="W197" s="30"/>
      <c r="X197" s="30">
        <v>44420</v>
      </c>
      <c r="Y197" s="30">
        <v>127350</v>
      </c>
      <c r="Z197" s="30">
        <v>2.86695182350293</v>
      </c>
      <c r="AA197" s="30">
        <v>171770</v>
      </c>
      <c r="AC197" s="30" t="s">
        <v>1837</v>
      </c>
      <c r="AD197" s="30" t="s">
        <v>1838</v>
      </c>
      <c r="AF197" s="30">
        <v>44420</v>
      </c>
      <c r="AG197" s="30">
        <v>127350</v>
      </c>
      <c r="AH197" s="30">
        <v>2.86695182350293</v>
      </c>
    </row>
    <row r="198" ht="28.5" customHeight="1" spans="1:34">
      <c r="A198" s="43" t="s">
        <v>1814</v>
      </c>
      <c r="B198" s="50"/>
      <c r="C198" s="60">
        <v>3600</v>
      </c>
      <c r="D198" s="49">
        <v>3219</v>
      </c>
      <c r="E198" s="46">
        <v>3219</v>
      </c>
      <c r="F198" s="46"/>
      <c r="G198" s="46">
        <f t="shared" si="8"/>
        <v>0</v>
      </c>
      <c r="H198" s="47" t="s">
        <v>1813</v>
      </c>
      <c r="I198" s="47" t="s">
        <v>1814</v>
      </c>
      <c r="J198" s="46"/>
      <c r="K198" s="46">
        <v>3600</v>
      </c>
      <c r="L198" s="46">
        <v>3219</v>
      </c>
      <c r="M198" s="28" t="s">
        <v>1835</v>
      </c>
      <c r="N198" s="28" t="s">
        <v>1832</v>
      </c>
      <c r="O198" s="28">
        <v>207000.95</v>
      </c>
      <c r="P198" s="28">
        <v>565668.75</v>
      </c>
      <c r="Q198" s="28">
        <v>2069811.81</v>
      </c>
      <c r="R198" s="28">
        <v>3.65905277602837</v>
      </c>
      <c r="U198" s="30" t="s">
        <v>1839</v>
      </c>
      <c r="V198" s="30" t="s">
        <v>1840</v>
      </c>
      <c r="W198" s="30"/>
      <c r="X198" s="30">
        <v>44420</v>
      </c>
      <c r="Y198" s="30">
        <v>23000</v>
      </c>
      <c r="Z198" s="30">
        <v>0.517784781629896</v>
      </c>
      <c r="AA198" s="30">
        <v>67420</v>
      </c>
      <c r="AC198" s="30" t="s">
        <v>1839</v>
      </c>
      <c r="AD198" s="30" t="s">
        <v>1840</v>
      </c>
      <c r="AF198" s="30">
        <v>44420</v>
      </c>
      <c r="AG198" s="30">
        <v>23000</v>
      </c>
      <c r="AH198" s="30">
        <v>0.517784781629896</v>
      </c>
    </row>
    <row r="199" ht="28.5" customHeight="1" spans="1:34">
      <c r="A199" s="43" t="s">
        <v>1816</v>
      </c>
      <c r="B199" s="50">
        <v>2000</v>
      </c>
      <c r="C199" s="60">
        <v>18750</v>
      </c>
      <c r="D199" s="49">
        <v>18750</v>
      </c>
      <c r="E199" s="46">
        <v>18750</v>
      </c>
      <c r="F199" s="46">
        <v>18750</v>
      </c>
      <c r="G199" s="46">
        <f t="shared" si="8"/>
        <v>0</v>
      </c>
      <c r="H199" s="47" t="s">
        <v>1815</v>
      </c>
      <c r="I199" s="47" t="s">
        <v>1816</v>
      </c>
      <c r="J199" s="46">
        <v>2000</v>
      </c>
      <c r="K199" s="46">
        <v>18750</v>
      </c>
      <c r="L199" s="46">
        <v>18750</v>
      </c>
      <c r="M199" s="28" t="s">
        <v>1837</v>
      </c>
      <c r="N199" s="28" t="s">
        <v>1834</v>
      </c>
      <c r="P199" s="28">
        <v>101000</v>
      </c>
      <c r="Q199" s="28">
        <v>1000</v>
      </c>
      <c r="R199" s="28">
        <v>0.0099009900990099</v>
      </c>
      <c r="U199" s="30" t="s">
        <v>1841</v>
      </c>
      <c r="V199" s="30" t="s">
        <v>1842</v>
      </c>
      <c r="W199" s="30"/>
      <c r="X199" s="30">
        <v>123947</v>
      </c>
      <c r="Y199" s="30">
        <v>95538</v>
      </c>
      <c r="Z199" s="30">
        <v>0.770797195575528</v>
      </c>
      <c r="AA199" s="30">
        <v>219485</v>
      </c>
      <c r="AC199" s="30" t="s">
        <v>1841</v>
      </c>
      <c r="AD199" s="30" t="s">
        <v>1842</v>
      </c>
      <c r="AF199" s="30">
        <v>123947</v>
      </c>
      <c r="AG199" s="30">
        <v>95538</v>
      </c>
      <c r="AH199" s="30">
        <v>0.770797195575528</v>
      </c>
    </row>
    <row r="200" ht="28.5" customHeight="1" spans="1:34">
      <c r="A200" s="43" t="s">
        <v>1818</v>
      </c>
      <c r="B200" s="50">
        <v>2000</v>
      </c>
      <c r="C200" s="60">
        <v>2750</v>
      </c>
      <c r="D200" s="49">
        <v>18750</v>
      </c>
      <c r="E200" s="46">
        <v>18750</v>
      </c>
      <c r="F200" s="46">
        <v>18750</v>
      </c>
      <c r="G200" s="46">
        <f t="shared" si="8"/>
        <v>0</v>
      </c>
      <c r="H200" s="47" t="s">
        <v>1817</v>
      </c>
      <c r="I200" s="47" t="s">
        <v>1818</v>
      </c>
      <c r="J200" s="46">
        <v>2000</v>
      </c>
      <c r="K200" s="46">
        <v>2750</v>
      </c>
      <c r="L200" s="46">
        <v>18750</v>
      </c>
      <c r="M200" s="28" t="s">
        <v>1839</v>
      </c>
      <c r="N200" s="28" t="s">
        <v>1836</v>
      </c>
      <c r="P200" s="28">
        <v>500</v>
      </c>
      <c r="Q200" s="28">
        <v>1000</v>
      </c>
      <c r="R200" s="28">
        <v>2</v>
      </c>
      <c r="U200" s="30" t="s">
        <v>1843</v>
      </c>
      <c r="V200" s="30" t="s">
        <v>1844</v>
      </c>
      <c r="W200" s="30"/>
      <c r="X200" s="30">
        <v>123947</v>
      </c>
      <c r="Y200" s="30">
        <v>95538</v>
      </c>
      <c r="Z200" s="30">
        <v>0.770797195575528</v>
      </c>
      <c r="AA200" s="30">
        <v>219485</v>
      </c>
      <c r="AC200" s="30" t="s">
        <v>1843</v>
      </c>
      <c r="AD200" s="30" t="s">
        <v>1844</v>
      </c>
      <c r="AF200" s="30">
        <v>123947</v>
      </c>
      <c r="AG200" s="30">
        <v>95538</v>
      </c>
      <c r="AH200" s="30">
        <v>0.770797195575528</v>
      </c>
    </row>
    <row r="201" ht="28.5" customHeight="1" spans="1:34">
      <c r="A201" s="43" t="s">
        <v>1820</v>
      </c>
      <c r="B201" s="50">
        <v>18631</v>
      </c>
      <c r="C201" s="60">
        <v>27607</v>
      </c>
      <c r="D201" s="49">
        <v>33478</v>
      </c>
      <c r="E201" s="46">
        <v>33478</v>
      </c>
      <c r="F201" s="46">
        <v>21324</v>
      </c>
      <c r="G201" s="46">
        <f t="shared" si="8"/>
        <v>0</v>
      </c>
      <c r="H201" s="47" t="s">
        <v>1819</v>
      </c>
      <c r="I201" s="47" t="s">
        <v>1820</v>
      </c>
      <c r="J201" s="46">
        <v>18631</v>
      </c>
      <c r="K201" s="46">
        <v>27607</v>
      </c>
      <c r="L201" s="46">
        <v>33478</v>
      </c>
      <c r="M201" s="28" t="s">
        <v>1841</v>
      </c>
      <c r="N201" s="28" t="s">
        <v>1838</v>
      </c>
      <c r="P201" s="28">
        <v>44420</v>
      </c>
      <c r="Q201" s="28">
        <v>127350</v>
      </c>
      <c r="R201" s="28">
        <v>2.86695182350293</v>
      </c>
      <c r="U201" s="30" t="s">
        <v>1845</v>
      </c>
      <c r="V201" s="30" t="s">
        <v>1846</v>
      </c>
      <c r="W201" s="30">
        <v>6266</v>
      </c>
      <c r="X201" s="30">
        <v>6210</v>
      </c>
      <c r="Y201" s="30">
        <v>4000</v>
      </c>
      <c r="Z201" s="30">
        <v>0.644122383252818</v>
      </c>
      <c r="AA201" s="30">
        <v>16476</v>
      </c>
      <c r="AC201" s="30" t="s">
        <v>1845</v>
      </c>
      <c r="AD201" s="30" t="s">
        <v>1846</v>
      </c>
      <c r="AE201" s="30">
        <v>6266</v>
      </c>
      <c r="AF201" s="30">
        <v>6210</v>
      </c>
      <c r="AG201" s="30">
        <v>4000</v>
      </c>
      <c r="AH201" s="30">
        <v>0.644122383252818</v>
      </c>
    </row>
    <row r="202" ht="29.1" customHeight="1" spans="1:34">
      <c r="A202" s="43" t="s">
        <v>1822</v>
      </c>
      <c r="B202" s="50">
        <v>3621</v>
      </c>
      <c r="C202" s="60">
        <v>600</v>
      </c>
      <c r="D202" s="49">
        <v>1000</v>
      </c>
      <c r="E202" s="46">
        <v>1000</v>
      </c>
      <c r="F202" s="46">
        <v>1000</v>
      </c>
      <c r="G202" s="46">
        <f t="shared" si="8"/>
        <v>0</v>
      </c>
      <c r="H202" s="47" t="s">
        <v>1821</v>
      </c>
      <c r="I202" s="47" t="s">
        <v>1822</v>
      </c>
      <c r="J202" s="46">
        <v>3621</v>
      </c>
      <c r="K202" s="46">
        <v>600</v>
      </c>
      <c r="L202" s="46">
        <v>1000</v>
      </c>
      <c r="M202" s="28" t="s">
        <v>1843</v>
      </c>
      <c r="N202" s="28" t="s">
        <v>1840</v>
      </c>
      <c r="P202" s="28">
        <v>44420</v>
      </c>
      <c r="Q202" s="28">
        <v>23000</v>
      </c>
      <c r="R202" s="28">
        <v>0.517784781629896</v>
      </c>
      <c r="U202" s="30" t="s">
        <v>1847</v>
      </c>
      <c r="V202" s="30" t="s">
        <v>1848</v>
      </c>
      <c r="W202" s="30">
        <v>3346</v>
      </c>
      <c r="X202" s="30">
        <v>6060</v>
      </c>
      <c r="Y202" s="30">
        <v>4000</v>
      </c>
      <c r="Z202" s="30">
        <v>0.66006600660066</v>
      </c>
      <c r="AA202" s="30">
        <v>13406</v>
      </c>
      <c r="AC202" s="30" t="s">
        <v>1847</v>
      </c>
      <c r="AD202" s="30" t="s">
        <v>1848</v>
      </c>
      <c r="AE202" s="30">
        <v>3346</v>
      </c>
      <c r="AF202" s="30">
        <v>6060</v>
      </c>
      <c r="AG202" s="30">
        <v>4000</v>
      </c>
      <c r="AH202" s="30">
        <v>0.66006600660066</v>
      </c>
    </row>
    <row r="203" ht="29.1" customHeight="1" spans="1:34">
      <c r="A203" s="59" t="s">
        <v>1824</v>
      </c>
      <c r="B203" s="50">
        <v>10335</v>
      </c>
      <c r="C203" s="50">
        <v>26827</v>
      </c>
      <c r="D203" s="49">
        <v>20324</v>
      </c>
      <c r="E203" s="46">
        <v>20324</v>
      </c>
      <c r="F203" s="46">
        <v>20324</v>
      </c>
      <c r="G203" s="46">
        <f t="shared" si="8"/>
        <v>0</v>
      </c>
      <c r="H203" s="47" t="s">
        <v>1823</v>
      </c>
      <c r="I203" s="47" t="s">
        <v>1824</v>
      </c>
      <c r="J203" s="46">
        <v>10335</v>
      </c>
      <c r="K203" s="46">
        <v>26827</v>
      </c>
      <c r="L203" s="46">
        <v>20324</v>
      </c>
      <c r="M203" s="28" t="s">
        <v>1845</v>
      </c>
      <c r="N203" s="28" t="s">
        <v>1842</v>
      </c>
      <c r="P203" s="28">
        <v>123947</v>
      </c>
      <c r="Q203" s="28">
        <v>116750</v>
      </c>
      <c r="R203" s="28">
        <v>0.941934859254359</v>
      </c>
      <c r="U203" s="30" t="s">
        <v>1849</v>
      </c>
      <c r="V203" s="30" t="s">
        <v>1850</v>
      </c>
      <c r="W203" s="30">
        <v>365000</v>
      </c>
      <c r="X203" s="30">
        <v>393534</v>
      </c>
      <c r="Y203" s="30">
        <v>245265</v>
      </c>
      <c r="Z203" s="30">
        <v>0.623237128176981</v>
      </c>
      <c r="AA203" s="30">
        <v>1003799</v>
      </c>
      <c r="AC203" s="30" t="s">
        <v>1849</v>
      </c>
      <c r="AD203" s="30" t="s">
        <v>1850</v>
      </c>
      <c r="AE203" s="30">
        <v>365000</v>
      </c>
      <c r="AF203" s="30">
        <v>393534</v>
      </c>
      <c r="AG203" s="30">
        <v>245265</v>
      </c>
      <c r="AH203" s="30">
        <v>0.623237128176981</v>
      </c>
    </row>
    <row r="204" ht="29.1" customHeight="1" spans="1:34">
      <c r="A204" s="43" t="s">
        <v>1826</v>
      </c>
      <c r="B204" s="50">
        <v>27200</v>
      </c>
      <c r="C204" s="50">
        <v>25142</v>
      </c>
      <c r="D204" s="49">
        <v>403224</v>
      </c>
      <c r="E204" s="46">
        <v>403224</v>
      </c>
      <c r="F204" s="46">
        <v>403224</v>
      </c>
      <c r="G204" s="46">
        <f t="shared" si="8"/>
        <v>0</v>
      </c>
      <c r="H204" s="47" t="s">
        <v>1825</v>
      </c>
      <c r="I204" s="47" t="s">
        <v>1826</v>
      </c>
      <c r="J204" s="46">
        <v>27200</v>
      </c>
      <c r="K204" s="46">
        <v>25142</v>
      </c>
      <c r="L204" s="46">
        <v>403224</v>
      </c>
      <c r="M204" s="28" t="s">
        <v>1847</v>
      </c>
      <c r="N204" s="28" t="s">
        <v>1844</v>
      </c>
      <c r="P204" s="28">
        <v>123947</v>
      </c>
      <c r="Q204" s="28">
        <v>116750</v>
      </c>
      <c r="R204" s="28">
        <v>0.941934859254359</v>
      </c>
      <c r="U204" s="30" t="s">
        <v>1851</v>
      </c>
      <c r="V204" s="30" t="s">
        <v>1852</v>
      </c>
      <c r="W204" s="30">
        <v>365000</v>
      </c>
      <c r="X204" s="30">
        <v>393534</v>
      </c>
      <c r="Y204" s="30">
        <v>245265</v>
      </c>
      <c r="Z204" s="30">
        <v>0.623237128176981</v>
      </c>
      <c r="AA204" s="30">
        <v>1003799</v>
      </c>
      <c r="AC204" s="30" t="s">
        <v>1851</v>
      </c>
      <c r="AD204" s="30" t="s">
        <v>1852</v>
      </c>
      <c r="AE204" s="30">
        <v>365000</v>
      </c>
      <c r="AF204" s="30">
        <v>393534</v>
      </c>
      <c r="AG204" s="30">
        <v>245265</v>
      </c>
      <c r="AH204" s="30">
        <v>0.623237128176981</v>
      </c>
    </row>
    <row r="205" ht="29.1" customHeight="1" spans="1:34">
      <c r="A205" s="43" t="s">
        <v>1827</v>
      </c>
      <c r="B205" s="50">
        <v>151463</v>
      </c>
      <c r="C205" s="50">
        <v>329773</v>
      </c>
      <c r="D205" s="49">
        <v>138796</v>
      </c>
      <c r="E205" s="46">
        <v>138816</v>
      </c>
      <c r="F205" s="46">
        <v>138816</v>
      </c>
      <c r="G205" s="46">
        <f t="shared" si="8"/>
        <v>-20</v>
      </c>
      <c r="H205" s="47" t="s">
        <v>624</v>
      </c>
      <c r="I205" s="47" t="s">
        <v>1827</v>
      </c>
      <c r="J205" s="46">
        <v>151463</v>
      </c>
      <c r="K205" s="46">
        <v>329773</v>
      </c>
      <c r="L205" s="46">
        <v>138796</v>
      </c>
      <c r="M205" s="28" t="s">
        <v>1849</v>
      </c>
      <c r="N205" s="28" t="s">
        <v>1846</v>
      </c>
      <c r="O205" s="28">
        <v>6266</v>
      </c>
      <c r="P205" s="28">
        <v>6210</v>
      </c>
      <c r="Q205" s="28">
        <v>4000</v>
      </c>
      <c r="R205" s="28">
        <v>0.644122383252818</v>
      </c>
      <c r="U205" s="30" t="s">
        <v>1853</v>
      </c>
      <c r="V205" s="30" t="s">
        <v>1854</v>
      </c>
      <c r="W205" s="30"/>
      <c r="X205" s="30">
        <v>111749</v>
      </c>
      <c r="Y205" s="30">
        <v>113189</v>
      </c>
      <c r="Z205" s="30">
        <v>1.01288602135142</v>
      </c>
      <c r="AA205" s="30">
        <v>224938</v>
      </c>
      <c r="AC205" s="30" t="s">
        <v>1853</v>
      </c>
      <c r="AD205" s="30" t="s">
        <v>1854</v>
      </c>
      <c r="AF205" s="30">
        <v>111749</v>
      </c>
      <c r="AG205" s="30">
        <v>113189</v>
      </c>
      <c r="AH205" s="30">
        <v>1.01288602135142</v>
      </c>
    </row>
    <row r="206" ht="29.1" customHeight="1" spans="1:34">
      <c r="A206" s="43" t="s">
        <v>1855</v>
      </c>
      <c r="B206" s="50"/>
      <c r="C206" s="50"/>
      <c r="D206" s="49">
        <v>1954150</v>
      </c>
      <c r="E206" s="46">
        <v>1954150</v>
      </c>
      <c r="F206" s="46">
        <v>1954150</v>
      </c>
      <c r="G206" s="46">
        <f t="shared" si="8"/>
        <v>0</v>
      </c>
      <c r="H206" s="47"/>
      <c r="I206" s="47"/>
      <c r="J206" s="46"/>
      <c r="K206" s="46"/>
      <c r="L206" s="46"/>
      <c r="M206" s="28" t="s">
        <v>1851</v>
      </c>
      <c r="N206" s="28" t="s">
        <v>1848</v>
      </c>
      <c r="O206" s="28">
        <v>3346</v>
      </c>
      <c r="P206" s="28">
        <v>6060</v>
      </c>
      <c r="Q206" s="28">
        <v>4000</v>
      </c>
      <c r="R206" s="28">
        <v>0.66006600660066</v>
      </c>
      <c r="U206" s="30" t="s">
        <v>1856</v>
      </c>
      <c r="V206" s="30" t="s">
        <v>1857</v>
      </c>
      <c r="W206" s="30"/>
      <c r="X206" s="30">
        <v>111749</v>
      </c>
      <c r="Y206" s="30">
        <v>113189</v>
      </c>
      <c r="Z206" s="30">
        <v>1.01288602135142</v>
      </c>
      <c r="AA206" s="30">
        <v>224938</v>
      </c>
      <c r="AC206" s="30" t="s">
        <v>1856</v>
      </c>
      <c r="AD206" s="30" t="s">
        <v>1857</v>
      </c>
      <c r="AF206" s="30">
        <v>111749</v>
      </c>
      <c r="AG206" s="30">
        <v>113189</v>
      </c>
      <c r="AH206" s="30">
        <v>1.01288602135142</v>
      </c>
    </row>
    <row r="207" ht="29.1" customHeight="1" spans="1:27">
      <c r="A207" s="43" t="s">
        <v>1427</v>
      </c>
      <c r="B207" s="50">
        <v>2031060.11</v>
      </c>
      <c r="C207" s="50">
        <v>2481550.72</v>
      </c>
      <c r="D207" s="49">
        <f>'表20（原18）'!C32</f>
        <v>0</v>
      </c>
      <c r="E207" s="46">
        <v>2940392.7</v>
      </c>
      <c r="F207" s="46">
        <v>2733030.7</v>
      </c>
      <c r="G207" s="46">
        <f t="shared" si="8"/>
        <v>-2940392.7</v>
      </c>
      <c r="H207" s="47" t="s">
        <v>1828</v>
      </c>
      <c r="I207" s="47" t="s">
        <v>1427</v>
      </c>
      <c r="J207" s="46">
        <v>2031060.11</v>
      </c>
      <c r="K207" s="46">
        <v>2481550.72</v>
      </c>
      <c r="L207" s="46">
        <v>2940392.7</v>
      </c>
      <c r="M207" s="28" t="s">
        <v>1853</v>
      </c>
      <c r="N207" s="28" t="s">
        <v>1850</v>
      </c>
      <c r="O207" s="28">
        <v>365000</v>
      </c>
      <c r="P207" s="28">
        <v>393534</v>
      </c>
      <c r="Q207" s="28">
        <v>431415</v>
      </c>
      <c r="R207" s="28">
        <v>1.09625851895897</v>
      </c>
      <c r="U207" s="30"/>
      <c r="V207" s="30"/>
      <c r="W207" s="30"/>
      <c r="X207" s="30"/>
      <c r="Y207" s="30"/>
      <c r="Z207" s="30"/>
      <c r="AA207" s="30"/>
    </row>
    <row r="208" ht="29.1" customHeight="1" spans="1:27">
      <c r="A208" s="43" t="s">
        <v>1830</v>
      </c>
      <c r="B208" s="50">
        <v>1659794.11</v>
      </c>
      <c r="C208" s="50">
        <v>1700690.72</v>
      </c>
      <c r="D208" s="49">
        <v>2146688.7</v>
      </c>
      <c r="E208" s="46">
        <v>2146688.7</v>
      </c>
      <c r="F208" s="46">
        <v>2146688.7</v>
      </c>
      <c r="G208" s="46">
        <f t="shared" si="8"/>
        <v>0</v>
      </c>
      <c r="H208" s="47" t="s">
        <v>1829</v>
      </c>
      <c r="I208" s="47" t="s">
        <v>1830</v>
      </c>
      <c r="J208" s="46">
        <v>1659794.11</v>
      </c>
      <c r="K208" s="46">
        <v>1700690.72</v>
      </c>
      <c r="L208" s="46">
        <v>2146688.7</v>
      </c>
      <c r="M208" s="28" t="s">
        <v>1856</v>
      </c>
      <c r="N208" s="28" t="s">
        <v>1852</v>
      </c>
      <c r="O208" s="28">
        <v>365000</v>
      </c>
      <c r="P208" s="28">
        <v>393534</v>
      </c>
      <c r="Q208" s="28">
        <v>431415</v>
      </c>
      <c r="R208" s="28">
        <v>1.09625851895897</v>
      </c>
      <c r="U208" s="30"/>
      <c r="V208" s="30"/>
      <c r="W208" s="30"/>
      <c r="X208" s="30"/>
      <c r="Y208" s="30"/>
      <c r="Z208" s="30"/>
      <c r="AA208" s="30"/>
    </row>
    <row r="209" ht="29.1" customHeight="1" spans="1:27">
      <c r="A209" s="43" t="s">
        <v>1858</v>
      </c>
      <c r="B209" s="50">
        <v>47719.68</v>
      </c>
      <c r="C209" s="50">
        <v>37420.63</v>
      </c>
      <c r="D209" s="49">
        <v>38638.661</v>
      </c>
      <c r="E209" s="46"/>
      <c r="F209" s="46"/>
      <c r="G209" s="46"/>
      <c r="H209" s="47" t="s">
        <v>1859</v>
      </c>
      <c r="I209" s="47" t="s">
        <v>1860</v>
      </c>
      <c r="J209" s="46">
        <v>47719.68</v>
      </c>
      <c r="K209" s="46">
        <v>37420.63</v>
      </c>
      <c r="L209" s="46">
        <v>38638.661</v>
      </c>
      <c r="N209" s="28" t="s">
        <v>1854</v>
      </c>
      <c r="P209" s="28">
        <v>111749</v>
      </c>
      <c r="Q209" s="28">
        <v>113189</v>
      </c>
      <c r="R209" s="28">
        <v>1.01288602135142</v>
      </c>
      <c r="U209" s="30"/>
      <c r="V209" s="30"/>
      <c r="W209" s="30"/>
      <c r="X209" s="30"/>
      <c r="Y209" s="30"/>
      <c r="Z209" s="30"/>
      <c r="AA209" s="30"/>
    </row>
    <row r="210" ht="29.1" customHeight="1" spans="1:27">
      <c r="A210" s="43" t="s">
        <v>1832</v>
      </c>
      <c r="B210" s="50">
        <v>207000.95</v>
      </c>
      <c r="C210" s="50">
        <v>565668.75</v>
      </c>
      <c r="D210" s="49">
        <v>2069811.81</v>
      </c>
      <c r="E210" s="46">
        <v>2069811.81</v>
      </c>
      <c r="F210" s="46">
        <v>2069811.81</v>
      </c>
      <c r="G210" s="46">
        <f t="shared" ref="G210:G226" si="9">D210-E210</f>
        <v>0</v>
      </c>
      <c r="H210" s="47" t="s">
        <v>1831</v>
      </c>
      <c r="I210" s="47" t="s">
        <v>1832</v>
      </c>
      <c r="J210" s="46">
        <v>207000.95</v>
      </c>
      <c r="K210" s="46">
        <v>565668.75</v>
      </c>
      <c r="L210" s="46">
        <v>2069811.81</v>
      </c>
      <c r="N210" s="28" t="s">
        <v>1857</v>
      </c>
      <c r="P210" s="28">
        <v>111749</v>
      </c>
      <c r="Q210" s="28">
        <v>113189</v>
      </c>
      <c r="R210" s="28">
        <v>1.01288602135142</v>
      </c>
      <c r="U210" s="30"/>
      <c r="V210" s="30"/>
      <c r="W210" s="30"/>
      <c r="X210" s="30"/>
      <c r="Y210" s="30"/>
      <c r="Z210" s="30"/>
      <c r="AA210" s="30"/>
    </row>
    <row r="211" ht="29.1" customHeight="1" spans="1:27">
      <c r="A211" s="43" t="s">
        <v>1834</v>
      </c>
      <c r="B211" s="50"/>
      <c r="C211" s="50">
        <v>101000</v>
      </c>
      <c r="D211" s="49">
        <v>1000</v>
      </c>
      <c r="E211" s="46">
        <v>1000</v>
      </c>
      <c r="F211" s="46">
        <v>1000</v>
      </c>
      <c r="G211" s="46">
        <f t="shared" si="9"/>
        <v>0</v>
      </c>
      <c r="H211" s="47" t="s">
        <v>1833</v>
      </c>
      <c r="I211" s="47" t="s">
        <v>1834</v>
      </c>
      <c r="J211" s="46"/>
      <c r="K211" s="46">
        <v>101000</v>
      </c>
      <c r="L211" s="46">
        <v>1000</v>
      </c>
      <c r="U211" s="30"/>
      <c r="V211" s="30"/>
      <c r="W211" s="30"/>
      <c r="X211" s="30"/>
      <c r="Y211" s="30"/>
      <c r="Z211" s="30"/>
      <c r="AA211" s="30"/>
    </row>
    <row r="212" ht="29.1" customHeight="1" spans="1:27">
      <c r="A212" s="43" t="s">
        <v>1836</v>
      </c>
      <c r="B212" s="50"/>
      <c r="C212" s="50">
        <v>500</v>
      </c>
      <c r="D212" s="49">
        <v>1000</v>
      </c>
      <c r="E212" s="46">
        <v>1000</v>
      </c>
      <c r="F212" s="46">
        <v>1000</v>
      </c>
      <c r="G212" s="46">
        <f t="shared" si="9"/>
        <v>0</v>
      </c>
      <c r="H212" s="47" t="s">
        <v>1835</v>
      </c>
      <c r="I212" s="47" t="s">
        <v>1836</v>
      </c>
      <c r="J212" s="46"/>
      <c r="K212" s="46">
        <v>500</v>
      </c>
      <c r="L212" s="46">
        <v>1000</v>
      </c>
      <c r="U212" s="30"/>
      <c r="V212" s="30"/>
      <c r="W212" s="30"/>
      <c r="X212" s="30"/>
      <c r="Y212" s="30"/>
      <c r="Z212" s="30"/>
      <c r="AA212" s="30"/>
    </row>
    <row r="213" ht="29.1" customHeight="1" spans="1:27">
      <c r="A213" s="43" t="s">
        <v>1838</v>
      </c>
      <c r="B213" s="50"/>
      <c r="C213" s="50">
        <v>44420</v>
      </c>
      <c r="D213" s="49">
        <v>127350</v>
      </c>
      <c r="E213" s="46">
        <v>127350</v>
      </c>
      <c r="F213" s="46">
        <v>127350</v>
      </c>
      <c r="G213" s="46">
        <f t="shared" si="9"/>
        <v>0</v>
      </c>
      <c r="H213" s="47" t="s">
        <v>1837</v>
      </c>
      <c r="I213" s="47" t="s">
        <v>1838</v>
      </c>
      <c r="J213" s="46"/>
      <c r="K213" s="46">
        <v>44420</v>
      </c>
      <c r="L213" s="46">
        <v>127350</v>
      </c>
      <c r="U213" s="30"/>
      <c r="V213" s="30"/>
      <c r="W213" s="30"/>
      <c r="X213" s="30"/>
      <c r="Y213" s="30"/>
      <c r="Z213" s="30"/>
      <c r="AA213" s="30"/>
    </row>
    <row r="214" ht="29.1" customHeight="1" spans="1:27">
      <c r="A214" s="43" t="s">
        <v>1840</v>
      </c>
      <c r="B214" s="48"/>
      <c r="C214" s="50">
        <v>44420</v>
      </c>
      <c r="D214" s="49">
        <v>23000</v>
      </c>
      <c r="E214" s="46">
        <v>23000</v>
      </c>
      <c r="F214" s="46">
        <v>23000</v>
      </c>
      <c r="G214" s="46">
        <f t="shared" si="9"/>
        <v>0</v>
      </c>
      <c r="H214" s="47" t="s">
        <v>1839</v>
      </c>
      <c r="I214" s="47" t="s">
        <v>1840</v>
      </c>
      <c r="J214" s="46"/>
      <c r="K214" s="46">
        <v>44420</v>
      </c>
      <c r="L214" s="46">
        <v>23000</v>
      </c>
      <c r="U214" s="30"/>
      <c r="V214" s="30"/>
      <c r="W214" s="30"/>
      <c r="X214" s="30"/>
      <c r="Y214" s="30"/>
      <c r="Z214" s="30"/>
      <c r="AA214" s="30"/>
    </row>
    <row r="215" ht="29.1" customHeight="1" spans="1:27">
      <c r="A215" s="51" t="s">
        <v>1842</v>
      </c>
      <c r="B215" s="53"/>
      <c r="C215" s="53">
        <v>123947</v>
      </c>
      <c r="D215" s="54">
        <v>116750</v>
      </c>
      <c r="E215" s="46">
        <v>116750</v>
      </c>
      <c r="F215" s="46">
        <v>95538</v>
      </c>
      <c r="G215" s="46">
        <f t="shared" si="9"/>
        <v>0</v>
      </c>
      <c r="H215" s="47" t="s">
        <v>1841</v>
      </c>
      <c r="I215" s="47" t="s">
        <v>1842</v>
      </c>
      <c r="J215" s="46"/>
      <c r="K215" s="46">
        <v>123947</v>
      </c>
      <c r="L215" s="46">
        <v>116750</v>
      </c>
      <c r="U215" s="30"/>
      <c r="V215" s="30"/>
      <c r="W215" s="30"/>
      <c r="X215" s="30"/>
      <c r="Y215" s="30"/>
      <c r="Z215" s="30"/>
      <c r="AA215" s="30"/>
    </row>
    <row r="216" ht="29.1" customHeight="1" spans="1:27">
      <c r="A216" s="58" t="s">
        <v>1844</v>
      </c>
      <c r="B216" s="44"/>
      <c r="C216" s="44">
        <v>123947</v>
      </c>
      <c r="D216" s="45">
        <v>116750</v>
      </c>
      <c r="E216" s="46">
        <v>116750</v>
      </c>
      <c r="F216" s="46">
        <v>95538</v>
      </c>
      <c r="G216" s="46">
        <f t="shared" si="9"/>
        <v>0</v>
      </c>
      <c r="H216" s="47" t="s">
        <v>1843</v>
      </c>
      <c r="I216" s="47" t="s">
        <v>1844</v>
      </c>
      <c r="J216" s="46"/>
      <c r="K216" s="46">
        <v>123947</v>
      </c>
      <c r="L216" s="46">
        <v>116750</v>
      </c>
      <c r="U216" s="30"/>
      <c r="V216" s="30"/>
      <c r="W216" s="30"/>
      <c r="X216" s="30"/>
      <c r="Y216" s="30"/>
      <c r="Z216" s="30"/>
      <c r="AA216" s="30"/>
    </row>
    <row r="217" ht="29.1" customHeight="1" spans="1:27">
      <c r="A217" s="43" t="s">
        <v>1846</v>
      </c>
      <c r="B217" s="50">
        <v>6266</v>
      </c>
      <c r="C217" s="50">
        <v>6210</v>
      </c>
      <c r="D217" s="49">
        <v>4000</v>
      </c>
      <c r="E217" s="46">
        <v>4000</v>
      </c>
      <c r="F217" s="46">
        <v>4000</v>
      </c>
      <c r="G217" s="46">
        <f t="shared" si="9"/>
        <v>0</v>
      </c>
      <c r="H217" s="47" t="s">
        <v>1845</v>
      </c>
      <c r="I217" s="47" t="s">
        <v>1846</v>
      </c>
      <c r="J217" s="46">
        <v>6266</v>
      </c>
      <c r="K217" s="46">
        <v>6210</v>
      </c>
      <c r="L217" s="46">
        <v>4000</v>
      </c>
      <c r="U217" s="30"/>
      <c r="V217" s="30"/>
      <c r="W217" s="30"/>
      <c r="X217" s="30"/>
      <c r="Y217" s="30"/>
      <c r="Z217" s="30"/>
      <c r="AA217" s="30"/>
    </row>
    <row r="218" ht="29.1" customHeight="1" spans="1:27">
      <c r="A218" s="43" t="s">
        <v>1848</v>
      </c>
      <c r="B218" s="50">
        <v>3346</v>
      </c>
      <c r="C218" s="50">
        <v>6060</v>
      </c>
      <c r="D218" s="49">
        <v>4000</v>
      </c>
      <c r="E218" s="46">
        <v>4000</v>
      </c>
      <c r="F218" s="46">
        <v>4000</v>
      </c>
      <c r="G218" s="46">
        <f t="shared" si="9"/>
        <v>0</v>
      </c>
      <c r="H218" s="29" t="s">
        <v>1847</v>
      </c>
      <c r="I218" s="29" t="s">
        <v>1848</v>
      </c>
      <c r="J218" s="28">
        <v>3346</v>
      </c>
      <c r="K218" s="28">
        <v>6060</v>
      </c>
      <c r="L218" s="28">
        <v>4000</v>
      </c>
      <c r="U218" s="30"/>
      <c r="V218" s="30"/>
      <c r="W218" s="30"/>
      <c r="X218" s="30"/>
      <c r="Y218" s="30"/>
      <c r="Z218" s="30"/>
      <c r="AA218" s="30"/>
    </row>
    <row r="219" ht="29.1" customHeight="1" spans="1:27">
      <c r="A219" s="43" t="s">
        <v>1850</v>
      </c>
      <c r="B219" s="50">
        <v>365000</v>
      </c>
      <c r="C219" s="50">
        <v>393534</v>
      </c>
      <c r="D219" s="49">
        <v>431415</v>
      </c>
      <c r="E219" s="46">
        <v>431415</v>
      </c>
      <c r="F219" s="46">
        <v>245265</v>
      </c>
      <c r="G219" s="46">
        <f t="shared" si="9"/>
        <v>0</v>
      </c>
      <c r="H219" s="29" t="s">
        <v>1849</v>
      </c>
      <c r="I219" s="29" t="s">
        <v>1850</v>
      </c>
      <c r="J219" s="28">
        <v>365000</v>
      </c>
      <c r="K219" s="28">
        <v>393534</v>
      </c>
      <c r="L219" s="28">
        <v>431415</v>
      </c>
      <c r="U219" s="30"/>
      <c r="V219" s="30"/>
      <c r="W219" s="30"/>
      <c r="X219" s="30"/>
      <c r="Y219" s="30"/>
      <c r="Z219" s="30"/>
      <c r="AA219" s="30"/>
    </row>
    <row r="220" ht="29.1" customHeight="1" spans="1:27">
      <c r="A220" s="43" t="s">
        <v>1852</v>
      </c>
      <c r="B220" s="50">
        <v>365000</v>
      </c>
      <c r="C220" s="50">
        <v>393534</v>
      </c>
      <c r="D220" s="49">
        <v>431415</v>
      </c>
      <c r="E220" s="46">
        <v>431415</v>
      </c>
      <c r="F220" s="46">
        <v>245265</v>
      </c>
      <c r="G220" s="46">
        <f t="shared" si="9"/>
        <v>0</v>
      </c>
      <c r="H220" s="29" t="s">
        <v>1851</v>
      </c>
      <c r="I220" s="29" t="s">
        <v>1852</v>
      </c>
      <c r="J220" s="28">
        <v>365000</v>
      </c>
      <c r="K220" s="28">
        <v>393534</v>
      </c>
      <c r="L220" s="28">
        <v>431415</v>
      </c>
      <c r="U220" s="30"/>
      <c r="V220" s="30"/>
      <c r="W220" s="30"/>
      <c r="X220" s="30"/>
      <c r="Y220" s="30"/>
      <c r="Z220" s="30"/>
      <c r="AA220" s="30"/>
    </row>
    <row r="221" ht="29.1" customHeight="1" spans="1:27">
      <c r="A221" s="43" t="s">
        <v>1854</v>
      </c>
      <c r="B221" s="50"/>
      <c r="C221" s="50">
        <v>111749</v>
      </c>
      <c r="D221" s="49">
        <v>113189</v>
      </c>
      <c r="E221" s="46">
        <v>113189</v>
      </c>
      <c r="F221" s="46">
        <v>113189</v>
      </c>
      <c r="G221" s="46">
        <f t="shared" si="9"/>
        <v>0</v>
      </c>
      <c r="H221" s="29" t="s">
        <v>1853</v>
      </c>
      <c r="I221" s="29" t="s">
        <v>1854</v>
      </c>
      <c r="K221" s="28">
        <v>111749</v>
      </c>
      <c r="L221" s="28">
        <v>113189</v>
      </c>
      <c r="U221" s="30"/>
      <c r="V221" s="30"/>
      <c r="W221" s="30"/>
      <c r="X221" s="30"/>
      <c r="Y221" s="30"/>
      <c r="Z221" s="30"/>
      <c r="AA221" s="30"/>
    </row>
    <row r="222" ht="29.1" customHeight="1" spans="1:27">
      <c r="A222" s="43" t="s">
        <v>1857</v>
      </c>
      <c r="B222" s="50"/>
      <c r="C222" s="50">
        <v>111749</v>
      </c>
      <c r="D222" s="49">
        <v>113189</v>
      </c>
      <c r="E222" s="46">
        <v>113189</v>
      </c>
      <c r="F222" s="46">
        <v>113189</v>
      </c>
      <c r="G222" s="46">
        <f t="shared" si="9"/>
        <v>0</v>
      </c>
      <c r="H222" s="29" t="s">
        <v>1856</v>
      </c>
      <c r="I222" s="29" t="s">
        <v>1857</v>
      </c>
      <c r="K222" s="28">
        <v>111749</v>
      </c>
      <c r="L222" s="28">
        <v>113189</v>
      </c>
      <c r="U222" s="30"/>
      <c r="V222" s="30"/>
      <c r="W222" s="30"/>
      <c r="X222" s="30"/>
      <c r="Y222" s="30"/>
      <c r="Z222" s="30"/>
      <c r="AA222" s="30"/>
    </row>
    <row r="223" ht="27.95" customHeight="1" spans="1:27">
      <c r="A223" s="61" t="s">
        <v>405</v>
      </c>
      <c r="B223" s="61"/>
      <c r="C223" s="61"/>
      <c r="D223" s="61"/>
      <c r="E223" s="62"/>
      <c r="F223" s="62"/>
      <c r="G223" s="46">
        <f t="shared" si="9"/>
        <v>0</v>
      </c>
      <c r="U223" s="30"/>
      <c r="V223" s="30"/>
      <c r="W223" s="30"/>
      <c r="X223" s="30"/>
      <c r="Y223" s="30"/>
      <c r="Z223" s="30"/>
      <c r="AA223" s="30"/>
    </row>
    <row r="224" ht="45" customHeight="1" spans="1:27">
      <c r="A224" s="63" t="s">
        <v>1861</v>
      </c>
      <c r="B224" s="63"/>
      <c r="C224" s="63"/>
      <c r="D224" s="63"/>
      <c r="E224" s="63"/>
      <c r="F224" s="63"/>
      <c r="G224" s="46">
        <f t="shared" si="9"/>
        <v>0</v>
      </c>
      <c r="U224" s="30"/>
      <c r="V224" s="30"/>
      <c r="W224" s="30"/>
      <c r="X224" s="30"/>
      <c r="Y224" s="30"/>
      <c r="Z224" s="30"/>
      <c r="AA224" s="30"/>
    </row>
    <row r="225" ht="27.95" customHeight="1" spans="1:27">
      <c r="A225" s="63" t="s">
        <v>1862</v>
      </c>
      <c r="B225" s="63"/>
      <c r="C225" s="63"/>
      <c r="D225" s="63"/>
      <c r="E225" s="63"/>
      <c r="F225" s="63"/>
      <c r="G225" s="46">
        <f t="shared" si="9"/>
        <v>0</v>
      </c>
      <c r="U225" s="30"/>
      <c r="V225" s="30"/>
      <c r="W225" s="30"/>
      <c r="X225" s="30"/>
      <c r="Y225" s="30"/>
      <c r="Z225" s="30"/>
      <c r="AA225" s="30"/>
    </row>
    <row r="226" customHeight="1" spans="1:27">
      <c r="A226" s="63" t="s">
        <v>1863</v>
      </c>
      <c r="B226" s="63"/>
      <c r="C226" s="63"/>
      <c r="D226" s="63"/>
      <c r="E226" s="63"/>
      <c r="F226" s="63"/>
      <c r="G226" s="46">
        <f t="shared" si="9"/>
        <v>0</v>
      </c>
      <c r="U226" s="30"/>
      <c r="V226" s="30"/>
      <c r="W226" s="30"/>
      <c r="X226" s="30"/>
      <c r="Y226" s="30"/>
      <c r="Z226" s="30"/>
      <c r="AA226" s="30"/>
    </row>
    <row r="227" customHeight="1" spans="21:27">
      <c r="U227" s="30"/>
      <c r="V227" s="30"/>
      <c r="W227" s="30"/>
      <c r="X227" s="30"/>
      <c r="Y227" s="30"/>
      <c r="Z227" s="30"/>
      <c r="AA227" s="30"/>
    </row>
    <row r="228" customHeight="1" spans="21:27">
      <c r="U228" s="30"/>
      <c r="V228" s="30"/>
      <c r="W228" s="30"/>
      <c r="X228" s="30"/>
      <c r="Y228" s="30"/>
      <c r="Z228" s="30"/>
      <c r="AA228" s="30"/>
    </row>
    <row r="229" customHeight="1" spans="21:27">
      <c r="U229" s="30"/>
      <c r="V229" s="30"/>
      <c r="W229" s="30"/>
      <c r="X229" s="30"/>
      <c r="Y229" s="30"/>
      <c r="Z229" s="30"/>
      <c r="AA229" s="30"/>
    </row>
    <row r="230" customHeight="1" spans="21:27">
      <c r="U230" s="30"/>
      <c r="V230" s="30"/>
      <c r="W230" s="30"/>
      <c r="X230" s="30"/>
      <c r="Y230" s="30"/>
      <c r="Z230" s="30"/>
      <c r="AA230" s="30"/>
    </row>
    <row r="231" customHeight="1" spans="21:27">
      <c r="U231" s="30"/>
      <c r="V231" s="30"/>
      <c r="W231" s="30"/>
      <c r="X231" s="30"/>
      <c r="Y231" s="30"/>
      <c r="Z231" s="30"/>
      <c r="AA231" s="30"/>
    </row>
    <row r="232" customHeight="1" spans="21:27">
      <c r="U232" s="30"/>
      <c r="V232" s="30"/>
      <c r="W232" s="30"/>
      <c r="X232" s="30"/>
      <c r="Y232" s="30"/>
      <c r="Z232" s="30"/>
      <c r="AA232" s="30"/>
    </row>
    <row r="233" customHeight="1" spans="21:27">
      <c r="U233" s="30"/>
      <c r="V233" s="30"/>
      <c r="W233" s="30"/>
      <c r="X233" s="30"/>
      <c r="Y233" s="30"/>
      <c r="Z233" s="30"/>
      <c r="AA233" s="30"/>
    </row>
    <row r="234" customHeight="1" spans="21:27">
      <c r="U234" s="30"/>
      <c r="V234" s="30"/>
      <c r="W234" s="30"/>
      <c r="X234" s="30"/>
      <c r="Y234" s="30"/>
      <c r="Z234" s="30"/>
      <c r="AA234" s="30"/>
    </row>
    <row r="235" customHeight="1" spans="21:27">
      <c r="U235" s="30"/>
      <c r="V235" s="30"/>
      <c r="W235" s="30"/>
      <c r="X235" s="30"/>
      <c r="Y235" s="30"/>
      <c r="Z235" s="30"/>
      <c r="AA235" s="30"/>
    </row>
    <row r="236" customHeight="1" spans="21:27">
      <c r="U236" s="30"/>
      <c r="V236" s="30"/>
      <c r="W236" s="30"/>
      <c r="X236" s="30"/>
      <c r="Y236" s="30"/>
      <c r="Z236" s="30"/>
      <c r="AA236" s="30"/>
    </row>
    <row r="237" customHeight="1" spans="21:27">
      <c r="U237" s="30"/>
      <c r="V237" s="30"/>
      <c r="W237" s="30"/>
      <c r="X237" s="30"/>
      <c r="Y237" s="30"/>
      <c r="Z237" s="30"/>
      <c r="AA237" s="30"/>
    </row>
    <row r="238" customHeight="1" spans="21:27">
      <c r="U238" s="30"/>
      <c r="V238" s="30"/>
      <c r="W238" s="30"/>
      <c r="X238" s="30"/>
      <c r="Y238" s="30"/>
      <c r="Z238" s="30"/>
      <c r="AA238" s="30"/>
    </row>
    <row r="239" customHeight="1" spans="21:27">
      <c r="U239" s="30"/>
      <c r="V239" s="30"/>
      <c r="W239" s="30"/>
      <c r="X239" s="30"/>
      <c r="Y239" s="30"/>
      <c r="Z239" s="30"/>
      <c r="AA239" s="30"/>
    </row>
    <row r="240" customHeight="1" spans="21:27">
      <c r="U240" s="30"/>
      <c r="V240" s="30"/>
      <c r="W240" s="30"/>
      <c r="X240" s="30"/>
      <c r="Y240" s="30"/>
      <c r="Z240" s="30"/>
      <c r="AA240" s="30"/>
    </row>
    <row r="241" customHeight="1" spans="21:27">
      <c r="U241" s="30"/>
      <c r="V241" s="30"/>
      <c r="W241" s="30"/>
      <c r="X241" s="30"/>
      <c r="Y241" s="30"/>
      <c r="Z241" s="30"/>
      <c r="AA241" s="30"/>
    </row>
    <row r="242" customHeight="1" spans="21:27">
      <c r="U242" s="30"/>
      <c r="V242" s="30"/>
      <c r="W242" s="30"/>
      <c r="X242" s="30"/>
      <c r="Y242" s="30"/>
      <c r="Z242" s="30"/>
      <c r="AA242" s="30"/>
    </row>
    <row r="243" customHeight="1" spans="21:27">
      <c r="U243" s="30"/>
      <c r="V243" s="30"/>
      <c r="W243" s="30"/>
      <c r="X243" s="30"/>
      <c r="Y243" s="30"/>
      <c r="Z243" s="30"/>
      <c r="AA243" s="30"/>
    </row>
    <row r="244" customHeight="1" spans="21:27">
      <c r="U244" s="30"/>
      <c r="V244" s="30"/>
      <c r="W244" s="30"/>
      <c r="X244" s="30"/>
      <c r="Y244" s="30"/>
      <c r="Z244" s="30"/>
      <c r="AA244" s="30"/>
    </row>
    <row r="245" customHeight="1" spans="21:27">
      <c r="U245" s="30"/>
      <c r="V245" s="30"/>
      <c r="W245" s="30"/>
      <c r="X245" s="30"/>
      <c r="Y245" s="30"/>
      <c r="Z245" s="30"/>
      <c r="AA245" s="30"/>
    </row>
    <row r="246" customHeight="1" spans="21:27">
      <c r="U246" s="30"/>
      <c r="V246" s="30"/>
      <c r="W246" s="30"/>
      <c r="X246" s="30"/>
      <c r="Y246" s="30"/>
      <c r="Z246" s="30"/>
      <c r="AA246" s="30"/>
    </row>
    <row r="247" customHeight="1" spans="21:27">
      <c r="U247" s="30"/>
      <c r="V247" s="30"/>
      <c r="W247" s="30"/>
      <c r="X247" s="30"/>
      <c r="Y247" s="30"/>
      <c r="Z247" s="30"/>
      <c r="AA247" s="30"/>
    </row>
    <row r="248" customHeight="1" spans="21:27">
      <c r="U248" s="30"/>
      <c r="V248" s="30"/>
      <c r="W248" s="30"/>
      <c r="X248" s="30"/>
      <c r="Y248" s="30"/>
      <c r="Z248" s="30"/>
      <c r="AA248" s="30"/>
    </row>
    <row r="249" customHeight="1" spans="21:27">
      <c r="U249" s="30"/>
      <c r="V249" s="30"/>
      <c r="W249" s="30"/>
      <c r="X249" s="30"/>
      <c r="Y249" s="30"/>
      <c r="Z249" s="30"/>
      <c r="AA249" s="30"/>
    </row>
    <row r="250" customHeight="1" spans="21:27">
      <c r="U250" s="30"/>
      <c r="V250" s="30"/>
      <c r="W250" s="30"/>
      <c r="X250" s="30"/>
      <c r="Y250" s="30"/>
      <c r="Z250" s="30"/>
      <c r="AA250" s="30"/>
    </row>
    <row r="251" customHeight="1" spans="21:27">
      <c r="U251" s="30"/>
      <c r="V251" s="30"/>
      <c r="W251" s="30"/>
      <c r="X251" s="30"/>
      <c r="Y251" s="30"/>
      <c r="Z251" s="30"/>
      <c r="AA251" s="30"/>
    </row>
    <row r="252" customHeight="1" spans="21:27">
      <c r="U252" s="30"/>
      <c r="V252" s="30"/>
      <c r="W252" s="30"/>
      <c r="X252" s="30"/>
      <c r="Y252" s="30"/>
      <c r="Z252" s="30"/>
      <c r="AA252" s="30"/>
    </row>
    <row r="253" customHeight="1" spans="21:27">
      <c r="U253" s="30"/>
      <c r="V253" s="30"/>
      <c r="W253" s="30"/>
      <c r="X253" s="30"/>
      <c r="Y253" s="30"/>
      <c r="Z253" s="30"/>
      <c r="AA253" s="30"/>
    </row>
    <row r="254" customHeight="1" spans="21:27">
      <c r="U254" s="30"/>
      <c r="V254" s="30"/>
      <c r="W254" s="30"/>
      <c r="X254" s="30"/>
      <c r="Y254" s="30"/>
      <c r="Z254" s="30"/>
      <c r="AA254" s="30"/>
    </row>
    <row r="255" customHeight="1" spans="21:27">
      <c r="U255" s="30"/>
      <c r="V255" s="30"/>
      <c r="W255" s="30"/>
      <c r="X255" s="30"/>
      <c r="Y255" s="30"/>
      <c r="Z255" s="30"/>
      <c r="AA255" s="30"/>
    </row>
    <row r="256" customHeight="1" spans="21:27">
      <c r="U256" s="30"/>
      <c r="V256" s="30"/>
      <c r="W256" s="30"/>
      <c r="X256" s="30"/>
      <c r="Y256" s="30"/>
      <c r="Z256" s="30"/>
      <c r="AA256" s="30"/>
    </row>
    <row r="257" customHeight="1" spans="21:27">
      <c r="U257" s="30"/>
      <c r="V257" s="30"/>
      <c r="W257" s="30"/>
      <c r="X257" s="30"/>
      <c r="Y257" s="30"/>
      <c r="Z257" s="30"/>
      <c r="AA257" s="30"/>
    </row>
    <row r="258" customHeight="1" spans="21:27">
      <c r="U258" s="30"/>
      <c r="V258" s="30"/>
      <c r="W258" s="30"/>
      <c r="X258" s="30"/>
      <c r="Y258" s="30"/>
      <c r="Z258" s="30"/>
      <c r="AA258" s="30"/>
    </row>
    <row r="259" customHeight="1" spans="21:27">
      <c r="U259" s="30"/>
      <c r="V259" s="30"/>
      <c r="W259" s="30"/>
      <c r="X259" s="30"/>
      <c r="Y259" s="30"/>
      <c r="Z259" s="30"/>
      <c r="AA259" s="30"/>
    </row>
    <row r="260" customHeight="1" spans="21:27">
      <c r="U260" s="30"/>
      <c r="V260" s="30"/>
      <c r="W260" s="30"/>
      <c r="X260" s="30"/>
      <c r="Y260" s="30"/>
      <c r="Z260" s="30"/>
      <c r="AA260" s="30"/>
    </row>
    <row r="261" customHeight="1" spans="21:27">
      <c r="U261" s="30"/>
      <c r="V261" s="30"/>
      <c r="W261" s="30"/>
      <c r="X261" s="30"/>
      <c r="Y261" s="30"/>
      <c r="Z261" s="30"/>
      <c r="AA261" s="30"/>
    </row>
    <row r="262" customHeight="1" spans="21:27">
      <c r="U262" s="30"/>
      <c r="V262" s="30"/>
      <c r="W262" s="30"/>
      <c r="X262" s="30"/>
      <c r="Y262" s="30"/>
      <c r="Z262" s="30"/>
      <c r="AA262" s="30"/>
    </row>
    <row r="263" customHeight="1" spans="21:27">
      <c r="U263" s="30"/>
      <c r="V263" s="30"/>
      <c r="W263" s="30"/>
      <c r="X263" s="30"/>
      <c r="Y263" s="30"/>
      <c r="Z263" s="30"/>
      <c r="AA263" s="30"/>
    </row>
    <row r="264" customHeight="1" spans="21:27">
      <c r="U264" s="30"/>
      <c r="V264" s="30"/>
      <c r="W264" s="30"/>
      <c r="X264" s="30"/>
      <c r="Y264" s="30"/>
      <c r="Z264" s="30"/>
      <c r="AA264" s="30"/>
    </row>
    <row r="273" ht="10.5" customHeight="1"/>
  </sheetData>
  <sheetProtection formatCells="0" formatColumns="0" formatRows="0"/>
  <mergeCells count="5">
    <mergeCell ref="A2:D2"/>
    <mergeCell ref="A223:D223"/>
    <mergeCell ref="A224:D224"/>
    <mergeCell ref="A225:D225"/>
    <mergeCell ref="A226:D226"/>
  </mergeCells>
  <pageMargins left="0.75" right="0.55" top="0.788888888888889" bottom="0.979166666666667" header="0.509027777777778" footer="0.509027777777778"/>
  <pageSetup paperSize="9" scale="90" firstPageNumber="89" fitToHeight="0" orientation="portrait" blackAndWhite="1" useFirstPageNumber="1"/>
  <headerFooter alignWithMargins="0">
    <evenFooter>&amp;L—&amp;P—</evenFooter>
  </headerFooter>
  <legacyDrawing r:id="rId2"/>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tabColor theme="6"/>
    <pageSetUpPr fitToPage="1"/>
  </sheetPr>
  <dimension ref="A1:Z20"/>
  <sheetViews>
    <sheetView showZeros="0" workbookViewId="0">
      <selection activeCell="B5" sqref="B5"/>
    </sheetView>
  </sheetViews>
  <sheetFormatPr defaultColWidth="9" defaultRowHeight="14.25"/>
  <cols>
    <col min="1" max="1" width="34.125" style="1" customWidth="1"/>
    <col min="2" max="2" width="15.75" style="1" customWidth="1"/>
    <col min="3" max="3" width="16.625" style="1" customWidth="1"/>
    <col min="4" max="4" width="16.75" style="1" customWidth="1"/>
    <col min="5" max="5" width="10.75" style="1" customWidth="1"/>
    <col min="6" max="7" width="11.5" style="1" customWidth="1"/>
    <col min="8" max="8" width="15.25" style="1" customWidth="1"/>
    <col min="9" max="9" width="12.625" style="2"/>
    <col min="10" max="10" width="9" style="2"/>
    <col min="11" max="12" width="9" style="2" hidden="1" customWidth="1"/>
    <col min="13" max="13" width="9.375" style="2" hidden="1" customWidth="1"/>
    <col min="14" max="17" width="12.625" style="2" hidden="1" customWidth="1"/>
    <col min="18" max="18" width="12.625" style="2"/>
    <col min="19" max="19" width="12.625" style="1"/>
    <col min="20" max="21" width="9" style="1"/>
    <col min="22" max="22" width="9.375" style="1"/>
    <col min="23" max="26" width="12.625" style="1"/>
    <col min="27" max="16384" width="9" style="1"/>
  </cols>
  <sheetData>
    <row r="1" ht="25.5" customHeight="1" spans="3:8">
      <c r="C1" s="3"/>
      <c r="D1" s="4" t="s">
        <v>1145</v>
      </c>
      <c r="E1" s="4"/>
      <c r="F1" s="4"/>
      <c r="G1" s="4"/>
      <c r="H1" s="5">
        <f>D5*0.3</f>
        <v>15732181.5593628</v>
      </c>
    </row>
    <row r="2" ht="45.75" customHeight="1" spans="1:8">
      <c r="A2" s="6" t="s">
        <v>67</v>
      </c>
      <c r="B2" s="6"/>
      <c r="C2" s="6"/>
      <c r="D2" s="6"/>
      <c r="E2" s="6"/>
      <c r="F2" s="6"/>
      <c r="G2" s="6"/>
      <c r="H2" s="6"/>
    </row>
    <row r="3" ht="36.75" customHeight="1" spans="3:9">
      <c r="C3" s="4"/>
      <c r="D3" s="4" t="s">
        <v>313</v>
      </c>
      <c r="E3" s="4"/>
      <c r="F3" s="4"/>
      <c r="G3" s="4"/>
      <c r="H3" s="4"/>
      <c r="I3" s="2" t="s">
        <v>580</v>
      </c>
    </row>
    <row r="4" ht="34.5" customHeight="1" spans="1:26">
      <c r="A4" s="7" t="s">
        <v>408</v>
      </c>
      <c r="B4" s="8" t="s">
        <v>1431</v>
      </c>
      <c r="C4" s="8" t="s">
        <v>1407</v>
      </c>
      <c r="D4" s="9" t="s">
        <v>578</v>
      </c>
      <c r="E4" s="10" t="s">
        <v>582</v>
      </c>
      <c r="F4" s="10"/>
      <c r="G4" s="10"/>
      <c r="H4" s="10"/>
      <c r="I4" s="25" t="s">
        <v>578</v>
      </c>
      <c r="J4" s="25" t="s">
        <v>583</v>
      </c>
      <c r="K4" s="25" t="s">
        <v>1864</v>
      </c>
      <c r="L4" s="25" t="s">
        <v>408</v>
      </c>
      <c r="M4" s="25" t="s">
        <v>1865</v>
      </c>
      <c r="N4" s="25" t="s">
        <v>1431</v>
      </c>
      <c r="O4" s="25" t="s">
        <v>1407</v>
      </c>
      <c r="P4" s="25" t="s">
        <v>578</v>
      </c>
      <c r="Q4" s="25" t="s">
        <v>579</v>
      </c>
      <c r="R4" s="25"/>
      <c r="T4" s="26" t="s">
        <v>1864</v>
      </c>
      <c r="U4" s="26" t="s">
        <v>408</v>
      </c>
      <c r="V4" s="26" t="s">
        <v>1865</v>
      </c>
      <c r="W4" s="26" t="s">
        <v>1431</v>
      </c>
      <c r="X4" s="26" t="s">
        <v>1407</v>
      </c>
      <c r="Y4" s="26" t="s">
        <v>578</v>
      </c>
      <c r="Z4" s="26" t="s">
        <v>579</v>
      </c>
    </row>
    <row r="5" ht="29.25" customHeight="1" spans="1:26">
      <c r="A5" s="11" t="s">
        <v>985</v>
      </c>
      <c r="B5" s="12">
        <v>37525541.33</v>
      </c>
      <c r="C5" s="12">
        <v>45283449.045847</v>
      </c>
      <c r="D5" s="5">
        <v>52440605.197876</v>
      </c>
      <c r="E5" s="13">
        <f>D5-表4!B34</f>
        <v>52437997.197876</v>
      </c>
      <c r="F5" s="13"/>
      <c r="G5" s="13"/>
      <c r="H5" s="13"/>
      <c r="I5" s="2">
        <v>52440724.987876</v>
      </c>
      <c r="J5" s="2">
        <f>D5-I5</f>
        <v>-119.789999999106</v>
      </c>
      <c r="K5" s="2" t="s">
        <v>1866</v>
      </c>
      <c r="L5" s="2" t="s">
        <v>985</v>
      </c>
      <c r="M5" s="2">
        <v>34194381</v>
      </c>
      <c r="N5" s="2">
        <v>37525541.33</v>
      </c>
      <c r="O5" s="2">
        <v>45283449.045847</v>
      </c>
      <c r="P5" s="2">
        <v>51864755.227876</v>
      </c>
      <c r="Q5" s="2">
        <v>1.14533579753092</v>
      </c>
      <c r="R5" s="2">
        <v>52456064.807876</v>
      </c>
      <c r="S5" s="1">
        <f>D5-R5</f>
        <v>-15459.6099999994</v>
      </c>
      <c r="T5" s="1">
        <v>0</v>
      </c>
      <c r="U5" s="1" t="s">
        <v>985</v>
      </c>
      <c r="V5" s="1">
        <v>34194381</v>
      </c>
      <c r="W5" s="1">
        <v>37525541.33</v>
      </c>
      <c r="X5" s="1">
        <v>45283449.045847</v>
      </c>
      <c r="Y5" s="1">
        <v>52440605.197876</v>
      </c>
      <c r="Z5" s="1">
        <v>1.15805236356406</v>
      </c>
    </row>
    <row r="6" ht="30" customHeight="1" spans="1:26">
      <c r="A6" s="14" t="s">
        <v>1867</v>
      </c>
      <c r="B6" s="15">
        <v>9883446.24</v>
      </c>
      <c r="C6" s="15">
        <v>11564778.253147</v>
      </c>
      <c r="D6" s="16">
        <v>12488501.808331</v>
      </c>
      <c r="E6" s="17" t="e">
        <f>D6-表4!#REF!</f>
        <v>#REF!</v>
      </c>
      <c r="F6" s="17"/>
      <c r="G6" s="17"/>
      <c r="H6" s="17"/>
      <c r="I6" s="2">
        <v>12468796.508331</v>
      </c>
      <c r="J6" s="2">
        <f t="shared" ref="J6:J20" si="0">D6-I6</f>
        <v>19705.2999999989</v>
      </c>
      <c r="K6" s="2" t="s">
        <v>1866</v>
      </c>
      <c r="L6" s="2" t="s">
        <v>1867</v>
      </c>
      <c r="M6" s="2">
        <v>8326385</v>
      </c>
      <c r="N6" s="2">
        <v>9883446.24</v>
      </c>
      <c r="O6" s="2">
        <v>11564778.253147</v>
      </c>
      <c r="P6" s="2">
        <v>11896731.093331</v>
      </c>
      <c r="Q6" s="2">
        <v>1.02870377908834</v>
      </c>
      <c r="R6" s="2">
        <v>12503884.218331</v>
      </c>
      <c r="S6" s="1">
        <f t="shared" ref="S6:S18" si="1">D6-R6</f>
        <v>-15382.4100000001</v>
      </c>
      <c r="T6" s="1">
        <v>0</v>
      </c>
      <c r="U6" s="1" t="s">
        <v>1867</v>
      </c>
      <c r="V6" s="1">
        <v>8326385</v>
      </c>
      <c r="W6" s="1">
        <v>9883446.24</v>
      </c>
      <c r="X6" s="1">
        <v>11564778.253147</v>
      </c>
      <c r="Y6" s="1">
        <v>12488501.808331</v>
      </c>
      <c r="Z6" s="1">
        <v>1.07987386657696</v>
      </c>
    </row>
    <row r="7" ht="30" customHeight="1" spans="1:26">
      <c r="A7" s="14" t="s">
        <v>1868</v>
      </c>
      <c r="B7" s="15">
        <v>4890353.83</v>
      </c>
      <c r="C7" s="15">
        <v>5517764.343582</v>
      </c>
      <c r="D7" s="16">
        <f>D8+D9</f>
        <v>5989670.13813</v>
      </c>
      <c r="E7" s="17"/>
      <c r="F7" s="17"/>
      <c r="G7" s="17"/>
      <c r="H7" s="17"/>
      <c r="I7" s="2">
        <v>5247426.214096</v>
      </c>
      <c r="J7" s="2">
        <f t="shared" si="0"/>
        <v>742243.924033999</v>
      </c>
      <c r="K7" s="2" t="s">
        <v>1866</v>
      </c>
      <c r="L7" s="2" t="s">
        <v>1868</v>
      </c>
      <c r="M7" s="2">
        <v>3605970</v>
      </c>
      <c r="N7" s="2">
        <v>4890353.83</v>
      </c>
      <c r="O7" s="2">
        <v>5517764.343582</v>
      </c>
      <c r="P7" s="2">
        <v>5054355.524096</v>
      </c>
      <c r="Q7" s="2">
        <v>0.916015112166757</v>
      </c>
      <c r="R7" s="2">
        <v>5241968.958236</v>
      </c>
      <c r="S7" s="1">
        <f t="shared" si="1"/>
        <v>747701.179894</v>
      </c>
      <c r="T7" s="1">
        <v>0</v>
      </c>
      <c r="U7" s="1" t="s">
        <v>1868</v>
      </c>
      <c r="V7" s="1">
        <v>3605970</v>
      </c>
      <c r="W7" s="1">
        <v>4890353.83</v>
      </c>
      <c r="X7" s="1">
        <v>5517764.343582</v>
      </c>
      <c r="Y7" s="1">
        <v>5484284.228136</v>
      </c>
      <c r="Z7" s="1">
        <v>0.993932304215756</v>
      </c>
    </row>
    <row r="8" ht="30" customHeight="1" spans="1:26">
      <c r="A8" s="14" t="s">
        <v>1869</v>
      </c>
      <c r="B8" s="15">
        <v>3074518.62</v>
      </c>
      <c r="C8" s="15">
        <v>3694391.9079</v>
      </c>
      <c r="D8" s="16">
        <v>3938089.8435</v>
      </c>
      <c r="E8" s="17"/>
      <c r="F8" s="17"/>
      <c r="G8" s="17"/>
      <c r="H8" s="17"/>
      <c r="I8" s="2">
        <v>3941588.75936</v>
      </c>
      <c r="J8" s="2">
        <f t="shared" si="0"/>
        <v>-3498.91586000007</v>
      </c>
      <c r="K8" s="2" t="s">
        <v>1866</v>
      </c>
      <c r="L8" s="2" t="s">
        <v>1869</v>
      </c>
      <c r="M8" s="2">
        <v>2738367</v>
      </c>
      <c r="N8" s="2">
        <v>3074518.62</v>
      </c>
      <c r="O8" s="2">
        <v>3694391.9079</v>
      </c>
      <c r="P8" s="2">
        <v>3941588.75936</v>
      </c>
      <c r="Q8" s="2">
        <v>1.06691137746685</v>
      </c>
      <c r="R8" s="2">
        <v>3928674.5035</v>
      </c>
      <c r="S8" s="1">
        <f t="shared" si="1"/>
        <v>9415.33999999985</v>
      </c>
      <c r="T8" s="1">
        <v>0</v>
      </c>
      <c r="U8" s="1" t="s">
        <v>1869</v>
      </c>
      <c r="V8" s="1">
        <v>2738367</v>
      </c>
      <c r="W8" s="1">
        <v>3074518.62</v>
      </c>
      <c r="X8" s="1">
        <v>3694391.9079</v>
      </c>
      <c r="Y8" s="1">
        <v>3923305.0035</v>
      </c>
      <c r="Z8" s="1">
        <v>1.06196232054062</v>
      </c>
    </row>
    <row r="9" ht="30" customHeight="1" spans="1:26">
      <c r="A9" s="14" t="s">
        <v>1870</v>
      </c>
      <c r="B9" s="15">
        <v>1815835.21</v>
      </c>
      <c r="C9" s="15">
        <v>1823372.435682</v>
      </c>
      <c r="D9" s="16">
        <v>2051580.29463</v>
      </c>
      <c r="E9" s="17"/>
      <c r="F9" s="17"/>
      <c r="G9" s="17"/>
      <c r="H9" s="17"/>
      <c r="I9" s="2">
        <v>1305837.454736</v>
      </c>
      <c r="J9" s="2">
        <f t="shared" si="0"/>
        <v>745742.839894</v>
      </c>
      <c r="K9" s="2" t="s">
        <v>1866</v>
      </c>
      <c r="L9" s="2" t="s">
        <v>1870</v>
      </c>
      <c r="M9" s="2">
        <v>867603</v>
      </c>
      <c r="N9" s="2">
        <v>1815835.21</v>
      </c>
      <c r="O9" s="2">
        <v>1823372.435682</v>
      </c>
      <c r="P9" s="2">
        <v>1112766.764736</v>
      </c>
      <c r="Q9" s="2">
        <v>0.610279470589775</v>
      </c>
      <c r="R9" s="2">
        <v>1313294.454736</v>
      </c>
      <c r="S9" s="1">
        <f t="shared" si="1"/>
        <v>738285.839894</v>
      </c>
      <c r="T9" s="1">
        <v>0</v>
      </c>
      <c r="U9" s="1" t="s">
        <v>1870</v>
      </c>
      <c r="V9" s="1">
        <v>867603</v>
      </c>
      <c r="W9" s="1">
        <v>1815835.21</v>
      </c>
      <c r="X9" s="1">
        <v>1823372.435682</v>
      </c>
      <c r="Y9" s="1">
        <v>1560979.224636</v>
      </c>
      <c r="Z9" s="1">
        <v>0.856094560874582</v>
      </c>
    </row>
    <row r="10" ht="30" customHeight="1" spans="1:26">
      <c r="A10" s="14" t="s">
        <v>1871</v>
      </c>
      <c r="B10" s="15">
        <v>25576065.78</v>
      </c>
      <c r="C10" s="15">
        <v>31216627.7727</v>
      </c>
      <c r="D10" s="16">
        <v>37247252.029545</v>
      </c>
      <c r="E10" s="17" t="e">
        <f>D10-表4!#REF!</f>
        <v>#REF!</v>
      </c>
      <c r="F10" s="17"/>
      <c r="G10" s="17"/>
      <c r="H10" s="17"/>
      <c r="I10" s="2">
        <v>37267077.119545</v>
      </c>
      <c r="J10" s="2">
        <f t="shared" si="0"/>
        <v>-19825.0899999961</v>
      </c>
      <c r="K10" s="2" t="s">
        <v>1866</v>
      </c>
      <c r="L10" s="2" t="s">
        <v>1871</v>
      </c>
      <c r="M10" s="2">
        <v>24114363</v>
      </c>
      <c r="N10" s="2">
        <v>25576065.78</v>
      </c>
      <c r="O10" s="2">
        <v>31216627.7727</v>
      </c>
      <c r="P10" s="2">
        <v>37263172.774545</v>
      </c>
      <c r="Q10" s="2">
        <v>1.19369629051133</v>
      </c>
      <c r="R10" s="2">
        <v>37247329.229545</v>
      </c>
      <c r="S10" s="1">
        <f t="shared" si="1"/>
        <v>-77.1999999955297</v>
      </c>
      <c r="T10" s="1">
        <v>0</v>
      </c>
      <c r="U10" s="1" t="s">
        <v>1871</v>
      </c>
      <c r="V10" s="1">
        <v>24114363</v>
      </c>
      <c r="W10" s="1">
        <v>25576065.78</v>
      </c>
      <c r="X10" s="1">
        <v>31216627.7727</v>
      </c>
      <c r="Y10" s="1">
        <v>37247252.029545</v>
      </c>
      <c r="Z10" s="1">
        <v>1.19318628202752</v>
      </c>
    </row>
    <row r="11" ht="30" customHeight="1" spans="1:26">
      <c r="A11" s="14" t="s">
        <v>1872</v>
      </c>
      <c r="B11" s="15">
        <v>5100729</v>
      </c>
      <c r="C11" s="15">
        <v>7023462</v>
      </c>
      <c r="D11" s="16">
        <v>7103462</v>
      </c>
      <c r="E11" s="17">
        <f>D11-表4!B27</f>
        <v>7103462</v>
      </c>
      <c r="F11" s="17"/>
      <c r="G11" s="17"/>
      <c r="H11" s="17"/>
      <c r="I11" s="2">
        <v>7103462</v>
      </c>
      <c r="J11" s="2">
        <f t="shared" si="0"/>
        <v>0</v>
      </c>
      <c r="K11" s="2">
        <v>23001</v>
      </c>
      <c r="L11" s="2" t="s">
        <v>1872</v>
      </c>
      <c r="M11" s="2">
        <v>4857580</v>
      </c>
      <c r="N11" s="2">
        <v>5100729</v>
      </c>
      <c r="O11" s="2">
        <v>7023462</v>
      </c>
      <c r="P11" s="2">
        <v>7103462</v>
      </c>
      <c r="Q11" s="2">
        <v>1.011390394082</v>
      </c>
      <c r="R11" s="2">
        <v>7103462</v>
      </c>
      <c r="S11" s="1">
        <f t="shared" si="1"/>
        <v>0</v>
      </c>
      <c r="T11" s="1">
        <v>23001</v>
      </c>
      <c r="U11" s="1" t="s">
        <v>1872</v>
      </c>
      <c r="V11" s="1">
        <v>4857580</v>
      </c>
      <c r="W11" s="1">
        <v>5100729</v>
      </c>
      <c r="X11" s="1">
        <v>7023462</v>
      </c>
      <c r="Y11" s="1">
        <v>7103462</v>
      </c>
      <c r="Z11" s="1">
        <v>1.011390394082</v>
      </c>
    </row>
    <row r="12" ht="30" customHeight="1" spans="1:26">
      <c r="A12" s="14" t="s">
        <v>1420</v>
      </c>
      <c r="B12" s="15">
        <v>13428078.25</v>
      </c>
      <c r="C12" s="15">
        <v>13953053.31</v>
      </c>
      <c r="D12" s="16">
        <f>17729579.5772+368523.675845</f>
        <v>18098103.253045</v>
      </c>
      <c r="E12" s="17">
        <f>D12-表4!B28</f>
        <v>18098103.253045</v>
      </c>
      <c r="F12" s="18">
        <f>D12/C12-1</f>
        <v>0.297071175100742</v>
      </c>
      <c r="G12" s="18">
        <f>D12/($D$12+$D$13)</f>
        <v>0.600392426941218</v>
      </c>
      <c r="H12" s="16">
        <f>(D12+D13)*0.6-D12</f>
        <v>-11829.2353180014</v>
      </c>
      <c r="I12" s="2">
        <v>17729838.6772</v>
      </c>
      <c r="J12" s="2">
        <f t="shared" si="0"/>
        <v>368264.575844999</v>
      </c>
      <c r="K12" s="2">
        <v>23002</v>
      </c>
      <c r="L12" s="2" t="s">
        <v>1420</v>
      </c>
      <c r="M12" s="2">
        <v>12266277</v>
      </c>
      <c r="N12" s="2">
        <v>13428078.25</v>
      </c>
      <c r="O12" s="2">
        <v>13953053.31</v>
      </c>
      <c r="P12" s="2">
        <v>17375661.2772</v>
      </c>
      <c r="Q12" s="2">
        <v>1.24529455246523</v>
      </c>
      <c r="R12" s="2">
        <v>17729766.7772</v>
      </c>
      <c r="S12" s="1">
        <f t="shared" si="1"/>
        <v>368336.475845002</v>
      </c>
      <c r="T12" s="1">
        <v>23002</v>
      </c>
      <c r="U12" s="1" t="s">
        <v>1420</v>
      </c>
      <c r="V12" s="1">
        <v>12266277</v>
      </c>
      <c r="W12" s="1">
        <v>13428078.25</v>
      </c>
      <c r="X12" s="1">
        <v>13953053.31</v>
      </c>
      <c r="Y12" s="1">
        <v>17729579.5772</v>
      </c>
      <c r="Z12" s="1">
        <v>1.27065948816331</v>
      </c>
    </row>
    <row r="13" ht="30" customHeight="1" spans="1:26">
      <c r="A13" s="14" t="s">
        <v>1419</v>
      </c>
      <c r="B13" s="15">
        <v>7047258.53</v>
      </c>
      <c r="C13" s="15">
        <v>10240112.4627</v>
      </c>
      <c r="D13" s="16">
        <f>12414210.452345-368523.675845</f>
        <v>12045686.7765</v>
      </c>
      <c r="E13" s="17" t="e">
        <f>D13-表4!#REF!-表4!#REF!-表4!#REF!-表4!#REF!-表4!#REF!-表4!#REF!-表4!#REF!-表4!#REF!-表4!#REF!-表4!#REF!-表4!#REF!-表4!#REF!-表4!#REF!-表4!#REF!-表4!#REF!-表4!#REF!-表4!#REF!-表4!#REF!-表4!#REF!</f>
        <v>#REF!</v>
      </c>
      <c r="F13" s="18">
        <f>D13/C13-1</f>
        <v>0.176323680074499</v>
      </c>
      <c r="G13" s="18">
        <f>D13/($D$12+$D$13)</f>
        <v>0.399607573058782</v>
      </c>
      <c r="H13" s="18"/>
      <c r="I13" s="2">
        <v>12433776.442345</v>
      </c>
      <c r="J13" s="2">
        <f t="shared" si="0"/>
        <v>-388089.665845001</v>
      </c>
      <c r="K13" s="2" t="s">
        <v>1866</v>
      </c>
      <c r="L13" s="2" t="s">
        <v>1419</v>
      </c>
      <c r="M13" s="2">
        <v>6990506</v>
      </c>
      <c r="N13" s="2">
        <v>7047258.53</v>
      </c>
      <c r="O13" s="2">
        <v>10240112.4627</v>
      </c>
      <c r="P13" s="2">
        <v>12784049.497345</v>
      </c>
      <c r="Q13" s="2">
        <v>1.2484286226261</v>
      </c>
      <c r="R13" s="2">
        <v>12414100.452345</v>
      </c>
      <c r="S13" s="1">
        <f t="shared" si="1"/>
        <v>-368413.675845001</v>
      </c>
      <c r="T13" s="1">
        <v>0</v>
      </c>
      <c r="U13" s="1" t="s">
        <v>1419</v>
      </c>
      <c r="V13" s="1">
        <v>6990506</v>
      </c>
      <c r="W13" s="1">
        <v>7047258.53</v>
      </c>
      <c r="X13" s="1">
        <v>10240112.4627</v>
      </c>
      <c r="Y13" s="1">
        <v>12414210.452345</v>
      </c>
      <c r="Z13" s="1">
        <v>1.21231192504615</v>
      </c>
    </row>
    <row r="14" ht="30" customHeight="1" spans="1:26">
      <c r="A14" s="14" t="s">
        <v>1873</v>
      </c>
      <c r="B14" s="15">
        <v>1554363.6</v>
      </c>
      <c r="C14" s="15">
        <v>1802493</v>
      </c>
      <c r="D14" s="16">
        <v>1516164</v>
      </c>
      <c r="E14" s="17" t="e">
        <f>D14-表4!#REF!</f>
        <v>#REF!</v>
      </c>
      <c r="F14" s="17"/>
      <c r="G14" s="17"/>
      <c r="H14" s="17"/>
      <c r="I14" s="2">
        <v>1516164</v>
      </c>
      <c r="J14" s="2">
        <f t="shared" si="0"/>
        <v>0</v>
      </c>
      <c r="K14" s="2">
        <v>23006</v>
      </c>
      <c r="L14" s="2" t="s">
        <v>1873</v>
      </c>
      <c r="M14" s="2">
        <v>1513633</v>
      </c>
      <c r="N14" s="2">
        <v>1554363.6</v>
      </c>
      <c r="O14" s="2">
        <v>1802493</v>
      </c>
      <c r="P14" s="2">
        <v>1516164</v>
      </c>
      <c r="Q14" s="2">
        <v>0.841148342878446</v>
      </c>
      <c r="R14" s="2">
        <v>1516164</v>
      </c>
      <c r="S14" s="1">
        <f t="shared" si="1"/>
        <v>0</v>
      </c>
      <c r="T14" s="1">
        <v>23006</v>
      </c>
      <c r="U14" s="1" t="s">
        <v>1873</v>
      </c>
      <c r="V14" s="1">
        <v>1513633</v>
      </c>
      <c r="W14" s="1">
        <v>1554363.6</v>
      </c>
      <c r="X14" s="1">
        <v>1802493</v>
      </c>
      <c r="Y14" s="1">
        <v>1516164</v>
      </c>
      <c r="Z14" s="1">
        <v>0.841148342878446</v>
      </c>
    </row>
    <row r="15" ht="29.25" customHeight="1" spans="1:26">
      <c r="A15" s="14" t="s">
        <v>1874</v>
      </c>
      <c r="B15" s="15">
        <v>161567</v>
      </c>
      <c r="C15" s="15">
        <v>200440</v>
      </c>
      <c r="D15" s="16">
        <v>214092</v>
      </c>
      <c r="E15" s="17">
        <f>D15-表4!B31</f>
        <v>214092</v>
      </c>
      <c r="F15" s="17"/>
      <c r="G15" s="17"/>
      <c r="H15" s="17"/>
      <c r="I15" s="2">
        <v>214092</v>
      </c>
      <c r="J15" s="2">
        <f t="shared" si="0"/>
        <v>0</v>
      </c>
      <c r="K15" s="2">
        <v>23013</v>
      </c>
      <c r="L15" s="2" t="s">
        <v>1874</v>
      </c>
      <c r="M15" s="2">
        <v>0</v>
      </c>
      <c r="N15" s="2">
        <v>161567</v>
      </c>
      <c r="O15" s="2">
        <v>200440</v>
      </c>
      <c r="P15" s="2">
        <v>214092</v>
      </c>
      <c r="Q15" s="2">
        <v>1.06811015765316</v>
      </c>
      <c r="R15" s="2">
        <v>214092</v>
      </c>
      <c r="S15" s="1">
        <f t="shared" si="1"/>
        <v>0</v>
      </c>
      <c r="T15" s="1">
        <v>23013</v>
      </c>
      <c r="U15" s="1" t="s">
        <v>1874</v>
      </c>
      <c r="V15" s="1">
        <v>0</v>
      </c>
      <c r="W15" s="1">
        <v>161567</v>
      </c>
      <c r="X15" s="1">
        <v>200440</v>
      </c>
      <c r="Y15" s="1">
        <v>214092</v>
      </c>
      <c r="Z15" s="1">
        <v>1.06811015765316</v>
      </c>
    </row>
    <row r="16" ht="29.25" customHeight="1" spans="1:26">
      <c r="A16" s="14" t="s">
        <v>491</v>
      </c>
      <c r="B16" s="15">
        <v>240000</v>
      </c>
      <c r="C16" s="15">
        <v>240000</v>
      </c>
      <c r="D16" s="16">
        <v>240000</v>
      </c>
      <c r="E16" s="17" t="e">
        <f>D16-表4!#REF!</f>
        <v>#REF!</v>
      </c>
      <c r="F16" s="17"/>
      <c r="G16" s="17"/>
      <c r="H16" s="17"/>
      <c r="I16" s="2">
        <v>240000</v>
      </c>
      <c r="J16" s="2">
        <f t="shared" si="0"/>
        <v>0</v>
      </c>
      <c r="K16" s="2">
        <v>227</v>
      </c>
      <c r="L16" s="2" t="s">
        <v>491</v>
      </c>
      <c r="M16" s="2">
        <v>240000</v>
      </c>
      <c r="N16" s="2">
        <v>240000</v>
      </c>
      <c r="O16" s="2">
        <v>240000</v>
      </c>
      <c r="P16" s="2">
        <v>240000</v>
      </c>
      <c r="Q16" s="2">
        <v>1</v>
      </c>
      <c r="R16" s="2">
        <v>240000</v>
      </c>
      <c r="S16" s="1">
        <f t="shared" si="1"/>
        <v>0</v>
      </c>
      <c r="T16" s="1">
        <v>227</v>
      </c>
      <c r="U16" s="1" t="s">
        <v>491</v>
      </c>
      <c r="V16" s="1">
        <v>240000</v>
      </c>
      <c r="W16" s="1">
        <v>240000</v>
      </c>
      <c r="X16" s="1">
        <v>240000</v>
      </c>
      <c r="Y16" s="1">
        <v>240000</v>
      </c>
      <c r="Z16" s="1">
        <v>1</v>
      </c>
    </row>
    <row r="17" ht="29.25" customHeight="1" spans="1:26">
      <c r="A17" s="14" t="s">
        <v>494</v>
      </c>
      <c r="B17" s="15">
        <v>75676.08</v>
      </c>
      <c r="C17" s="15">
        <v>135000</v>
      </c>
      <c r="D17" s="16">
        <v>510000</v>
      </c>
      <c r="E17" s="17">
        <f>D17-表4!B33</f>
        <v>510000</v>
      </c>
      <c r="F17" s="17"/>
      <c r="G17" s="17"/>
      <c r="H17" s="17"/>
      <c r="I17" s="2">
        <v>510000</v>
      </c>
      <c r="J17" s="2">
        <f t="shared" si="0"/>
        <v>0</v>
      </c>
      <c r="K17" s="2">
        <v>231</v>
      </c>
      <c r="L17" s="2" t="s">
        <v>494</v>
      </c>
      <c r="M17" s="2">
        <v>0</v>
      </c>
      <c r="N17" s="2">
        <v>75676.08</v>
      </c>
      <c r="O17" s="2">
        <v>135000</v>
      </c>
      <c r="P17" s="2">
        <v>510000</v>
      </c>
      <c r="Q17" s="2">
        <v>3.77777777777777</v>
      </c>
      <c r="R17" s="2">
        <v>510000</v>
      </c>
      <c r="S17" s="1">
        <f t="shared" si="1"/>
        <v>0</v>
      </c>
      <c r="T17" s="1">
        <v>231</v>
      </c>
      <c r="U17" s="1" t="s">
        <v>494</v>
      </c>
      <c r="V17" s="1">
        <v>0</v>
      </c>
      <c r="W17" s="1">
        <v>75676.08</v>
      </c>
      <c r="X17" s="1">
        <v>135000</v>
      </c>
      <c r="Y17" s="1">
        <v>510000</v>
      </c>
      <c r="Z17" s="1">
        <v>3.77777777777777</v>
      </c>
    </row>
    <row r="18" ht="29.25" customHeight="1" spans="1:26">
      <c r="A18" s="19" t="s">
        <v>1875</v>
      </c>
      <c r="B18" s="20">
        <v>34422.63</v>
      </c>
      <c r="C18" s="20">
        <v>124110.02</v>
      </c>
      <c r="D18" s="21">
        <v>224595.36</v>
      </c>
      <c r="E18" s="17" t="e">
        <f>D18-表4!#REF!</f>
        <v>#REF!</v>
      </c>
      <c r="F18" s="17"/>
      <c r="G18" s="17"/>
      <c r="H18" s="17"/>
      <c r="I18" s="2">
        <v>224595.36</v>
      </c>
      <c r="J18" s="2">
        <f t="shared" si="0"/>
        <v>0</v>
      </c>
      <c r="K18" s="2">
        <v>232</v>
      </c>
      <c r="L18" s="2" t="s">
        <v>1875</v>
      </c>
      <c r="M18" s="2">
        <v>0</v>
      </c>
      <c r="N18" s="2">
        <v>34422.63</v>
      </c>
      <c r="O18" s="2">
        <v>124110.02</v>
      </c>
      <c r="P18" s="2">
        <v>224595.36</v>
      </c>
      <c r="Q18" s="2">
        <v>1.8096472790835</v>
      </c>
      <c r="R18" s="2">
        <v>224595.36</v>
      </c>
      <c r="S18" s="1">
        <f t="shared" si="1"/>
        <v>0</v>
      </c>
      <c r="T18" s="1">
        <v>232</v>
      </c>
      <c r="U18" s="1" t="s">
        <v>1875</v>
      </c>
      <c r="V18" s="1">
        <v>0</v>
      </c>
      <c r="W18" s="1">
        <v>34422.63</v>
      </c>
      <c r="X18" s="1">
        <v>124110.02</v>
      </c>
      <c r="Y18" s="1">
        <v>224595.36</v>
      </c>
      <c r="Z18" s="1">
        <v>1.8096472790835</v>
      </c>
    </row>
    <row r="19" ht="24.75" customHeight="1" spans="1:10">
      <c r="A19" s="22" t="s">
        <v>405</v>
      </c>
      <c r="B19" s="22"/>
      <c r="C19" s="22"/>
      <c r="D19" s="22"/>
      <c r="E19" s="23"/>
      <c r="F19" s="23"/>
      <c r="G19" s="23"/>
      <c r="H19" s="23"/>
      <c r="J19" s="2">
        <f t="shared" si="0"/>
        <v>0</v>
      </c>
    </row>
    <row r="20" ht="34.5" customHeight="1" spans="1:10">
      <c r="A20" s="24" t="s">
        <v>1876</v>
      </c>
      <c r="B20" s="24"/>
      <c r="C20" s="24"/>
      <c r="D20" s="24"/>
      <c r="E20" s="24"/>
      <c r="F20" s="24"/>
      <c r="G20" s="24"/>
      <c r="H20" s="24"/>
      <c r="J20" s="2">
        <f t="shared" si="0"/>
        <v>0</v>
      </c>
    </row>
  </sheetData>
  <sheetProtection formatCells="0" formatColumns="0" formatRows="0"/>
  <mergeCells count="3">
    <mergeCell ref="A2:D2"/>
    <mergeCell ref="A19:D19"/>
    <mergeCell ref="A20:D20"/>
  </mergeCells>
  <pageMargins left="0.75" right="0.55" top="0.788888888888889" bottom="0.979166666666667" header="0.509027777777778" footer="0.509027777777778"/>
  <pageSetup paperSize="9" fitToHeight="0" orientation="portrait" blackAndWhite="1"/>
  <headerFooter alignWithMargins="0">
    <evenFooter>&amp;L—&amp;P—</even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B36"/>
  <sheetViews>
    <sheetView showZeros="0" topLeftCell="A22" workbookViewId="0">
      <selection activeCell="C34" sqref="C34"/>
    </sheetView>
  </sheetViews>
  <sheetFormatPr defaultColWidth="9" defaultRowHeight="14.25" outlineLevelCol="1"/>
  <cols>
    <col min="1" max="1" width="11" style="92" customWidth="1"/>
    <col min="2" max="2" width="96" style="92" customWidth="1"/>
    <col min="3" max="16384" width="9" style="92"/>
  </cols>
  <sheetData>
    <row r="1" ht="23.25" spans="1:2">
      <c r="A1" s="628" t="s">
        <v>278</v>
      </c>
      <c r="B1" s="628"/>
    </row>
    <row r="2" customFormat="1" ht="22.5" spans="1:2">
      <c r="A2" s="628"/>
      <c r="B2" s="628"/>
    </row>
    <row r="3" ht="24.95" customHeight="1" spans="2:2">
      <c r="B3" s="629" t="s">
        <v>279</v>
      </c>
    </row>
    <row r="4" ht="24.95" customHeight="1" spans="2:2">
      <c r="B4" s="630" t="s">
        <v>280</v>
      </c>
    </row>
    <row r="5" ht="24.95" customHeight="1" spans="2:2">
      <c r="B5" s="630" t="s">
        <v>281</v>
      </c>
    </row>
    <row r="6" ht="24.95" customHeight="1" spans="2:2">
      <c r="B6" s="630" t="s">
        <v>282</v>
      </c>
    </row>
    <row r="7" ht="24.95" customHeight="1" spans="2:2">
      <c r="B7" s="631" t="s">
        <v>283</v>
      </c>
    </row>
    <row r="8" ht="24.95" customHeight="1" spans="2:2">
      <c r="B8" s="630" t="s">
        <v>284</v>
      </c>
    </row>
    <row r="9" ht="24.95" customHeight="1" spans="2:2">
      <c r="B9" s="630" t="s">
        <v>285</v>
      </c>
    </row>
    <row r="10" ht="24.95" customHeight="1" spans="2:2">
      <c r="B10" s="632" t="s">
        <v>286</v>
      </c>
    </row>
    <row r="11" ht="24.95" customHeight="1" spans="2:2">
      <c r="B11" s="630" t="s">
        <v>287</v>
      </c>
    </row>
    <row r="12" ht="24.95" customHeight="1" spans="2:2">
      <c r="B12" s="632" t="s">
        <v>288</v>
      </c>
    </row>
    <row r="13" ht="24.95" customHeight="1" spans="2:2">
      <c r="B13" s="630" t="s">
        <v>289</v>
      </c>
    </row>
    <row r="14" ht="24.95" customHeight="1" spans="2:2">
      <c r="B14" s="632" t="s">
        <v>290</v>
      </c>
    </row>
    <row r="15" ht="41.25" customHeight="1" spans="2:2">
      <c r="B15" s="630" t="s">
        <v>291</v>
      </c>
    </row>
    <row r="16" ht="24.95" customHeight="1" spans="2:2">
      <c r="B16" s="630" t="s">
        <v>292</v>
      </c>
    </row>
    <row r="17" ht="24.95" customHeight="1" spans="2:2">
      <c r="B17" s="629" t="s">
        <v>293</v>
      </c>
    </row>
    <row r="18" ht="24.95" customHeight="1" spans="2:2">
      <c r="B18" s="630" t="s">
        <v>294</v>
      </c>
    </row>
    <row r="19" ht="24.95" customHeight="1" spans="2:2">
      <c r="B19" s="630" t="s">
        <v>295</v>
      </c>
    </row>
    <row r="20" ht="24.95" customHeight="1" spans="2:2">
      <c r="B20" s="630" t="s">
        <v>296</v>
      </c>
    </row>
    <row r="21" ht="24.95" customHeight="1" spans="2:2">
      <c r="B21" s="630" t="s">
        <v>297</v>
      </c>
    </row>
    <row r="22" ht="24.95" customHeight="1" spans="2:2">
      <c r="B22" s="630" t="s">
        <v>298</v>
      </c>
    </row>
    <row r="23" ht="24.95" customHeight="1" spans="2:2">
      <c r="B23" s="630" t="s">
        <v>299</v>
      </c>
    </row>
    <row r="24" ht="24.95" customHeight="1" spans="2:2">
      <c r="B24" s="630" t="s">
        <v>300</v>
      </c>
    </row>
    <row r="25" ht="24.95" customHeight="1" spans="2:2">
      <c r="B25" s="629" t="s">
        <v>301</v>
      </c>
    </row>
    <row r="26" ht="24.95" customHeight="1" spans="2:2">
      <c r="B26" s="630" t="s">
        <v>302</v>
      </c>
    </row>
    <row r="27" ht="24.95" customHeight="1" spans="2:2">
      <c r="B27" s="630" t="s">
        <v>303</v>
      </c>
    </row>
    <row r="28" ht="24.95" customHeight="1" spans="2:2">
      <c r="B28" s="630" t="s">
        <v>304</v>
      </c>
    </row>
    <row r="29" ht="24.95" customHeight="1" spans="2:2">
      <c r="B29" s="630" t="s">
        <v>305</v>
      </c>
    </row>
    <row r="30" ht="24.95" customHeight="1" spans="2:2">
      <c r="B30" s="629" t="s">
        <v>306</v>
      </c>
    </row>
    <row r="31" ht="24.95" customHeight="1" spans="2:2">
      <c r="B31" s="630" t="s">
        <v>307</v>
      </c>
    </row>
    <row r="32" ht="24.95" customHeight="1" spans="2:2">
      <c r="B32" s="630" t="s">
        <v>308</v>
      </c>
    </row>
    <row r="33" ht="24.95" customHeight="1" spans="2:2">
      <c r="B33" s="630" t="s">
        <v>309</v>
      </c>
    </row>
    <row r="34" ht="24.95" customHeight="1" spans="2:2">
      <c r="B34" s="630" t="s">
        <v>310</v>
      </c>
    </row>
    <row r="35" ht="24.95" customHeight="1" spans="2:2">
      <c r="B35" s="630"/>
    </row>
    <row r="36" ht="48" customHeight="1" spans="2:2">
      <c r="B36" s="633"/>
    </row>
  </sheetData>
  <mergeCells count="1">
    <mergeCell ref="A1:B1"/>
  </mergeCells>
  <printOptions horizontalCentered="1"/>
  <pageMargins left="0.75" right="0.75" top="1" bottom="1" header="0.509027777777778" footer="0.509027777777778"/>
  <pageSetup paperSize="9" scale="75"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B39"/>
  <sheetViews>
    <sheetView showZeros="0" view="pageBreakPreview" zoomScaleNormal="100" zoomScaleSheetLayoutView="100" workbookViewId="0">
      <selection activeCell="B7" sqref="B7"/>
    </sheetView>
  </sheetViews>
  <sheetFormatPr defaultColWidth="9" defaultRowHeight="14.25" outlineLevelCol="1"/>
  <cols>
    <col min="1" max="1" width="41.75" style="611" customWidth="1"/>
    <col min="2" max="2" width="41.875" style="569" customWidth="1"/>
    <col min="3" max="235" width="9" style="569"/>
    <col min="236" max="236" width="44.375" style="569" customWidth="1"/>
    <col min="237" max="237" width="18" style="569" customWidth="1"/>
    <col min="238" max="238" width="15.625" style="569" customWidth="1"/>
    <col min="239" max="239" width="16.25" style="569" customWidth="1"/>
    <col min="240" max="240" width="10.75" style="569" customWidth="1"/>
    <col min="241" max="16384" width="9" style="569"/>
  </cols>
  <sheetData>
    <row r="1" ht="18" customHeight="1" spans="2:2">
      <c r="B1" s="595" t="s">
        <v>311</v>
      </c>
    </row>
    <row r="2" ht="24.95" customHeight="1" spans="1:2">
      <c r="A2" s="596" t="s">
        <v>312</v>
      </c>
      <c r="B2" s="596"/>
    </row>
    <row r="3" ht="17.25" customHeight="1" spans="1:2">
      <c r="A3" s="612"/>
      <c r="B3" s="595" t="s">
        <v>313</v>
      </c>
    </row>
    <row r="4" ht="20.1" customHeight="1" spans="1:2">
      <c r="A4" s="613" t="s">
        <v>314</v>
      </c>
      <c r="B4" s="614" t="s">
        <v>315</v>
      </c>
    </row>
    <row r="5" ht="20.1" customHeight="1" spans="1:2">
      <c r="A5" s="615" t="s">
        <v>316</v>
      </c>
      <c r="B5" s="616">
        <v>0</v>
      </c>
    </row>
    <row r="6" ht="20.1" customHeight="1" spans="1:2">
      <c r="A6" s="617" t="s">
        <v>317</v>
      </c>
      <c r="B6" s="618">
        <v>0</v>
      </c>
    </row>
    <row r="7" ht="20.1" customHeight="1" spans="1:2">
      <c r="A7" s="619" t="s">
        <v>318</v>
      </c>
      <c r="B7" s="620"/>
    </row>
    <row r="8" ht="20.1" customHeight="1" spans="1:2">
      <c r="A8" s="619" t="s">
        <v>319</v>
      </c>
      <c r="B8" s="620"/>
    </row>
    <row r="9" ht="20.1" customHeight="1" spans="1:2">
      <c r="A9" s="619" t="s">
        <v>320</v>
      </c>
      <c r="B9" s="620"/>
    </row>
    <row r="10" ht="20.1" customHeight="1" spans="1:2">
      <c r="A10" s="619" t="s">
        <v>321</v>
      </c>
      <c r="B10" s="620"/>
    </row>
    <row r="11" ht="20.1" customHeight="1" spans="1:2">
      <c r="A11" s="619" t="s">
        <v>322</v>
      </c>
      <c r="B11" s="620"/>
    </row>
    <row r="12" ht="20.1" customHeight="1" spans="1:2">
      <c r="A12" s="619" t="s">
        <v>323</v>
      </c>
      <c r="B12" s="620"/>
    </row>
    <row r="13" ht="20.1" customHeight="1" spans="1:2">
      <c r="A13" s="619" t="s">
        <v>324</v>
      </c>
      <c r="B13" s="620"/>
    </row>
    <row r="14" ht="20.1" customHeight="1" spans="1:2">
      <c r="A14" s="619" t="s">
        <v>325</v>
      </c>
      <c r="B14" s="620"/>
    </row>
    <row r="15" ht="20.1" customHeight="1" spans="1:2">
      <c r="A15" s="619" t="s">
        <v>326</v>
      </c>
      <c r="B15" s="620"/>
    </row>
    <row r="16" ht="20.1" customHeight="1" spans="1:2">
      <c r="A16" s="619" t="s">
        <v>327</v>
      </c>
      <c r="B16" s="620"/>
    </row>
    <row r="17" ht="20.1" customHeight="1" spans="1:2">
      <c r="A17" s="619" t="s">
        <v>328</v>
      </c>
      <c r="B17" s="620"/>
    </row>
    <row r="18" ht="20.1" customHeight="1" spans="1:2">
      <c r="A18" s="619" t="s">
        <v>329</v>
      </c>
      <c r="B18" s="620"/>
    </row>
    <row r="19" ht="20.1" customHeight="1" spans="1:2">
      <c r="A19" s="619" t="s">
        <v>330</v>
      </c>
      <c r="B19" s="620"/>
    </row>
    <row r="20" ht="20.1" customHeight="1" spans="1:2">
      <c r="A20" s="619" t="s">
        <v>331</v>
      </c>
      <c r="B20" s="620"/>
    </row>
    <row r="21" ht="20.1" customHeight="1" spans="1:2">
      <c r="A21" s="619" t="s">
        <v>332</v>
      </c>
      <c r="B21" s="620"/>
    </row>
    <row r="22" ht="20.1" customHeight="1" spans="1:2">
      <c r="A22" s="619" t="s">
        <v>333</v>
      </c>
      <c r="B22" s="620"/>
    </row>
    <row r="23" ht="20.1" customHeight="1" spans="1:2">
      <c r="A23" s="619" t="s">
        <v>334</v>
      </c>
      <c r="B23" s="620"/>
    </row>
    <row r="24" ht="20.1" customHeight="1" spans="1:2">
      <c r="A24" s="617" t="s">
        <v>335</v>
      </c>
      <c r="B24" s="618">
        <v>0</v>
      </c>
    </row>
    <row r="25" ht="20.1" customHeight="1" spans="1:2">
      <c r="A25" s="619" t="s">
        <v>336</v>
      </c>
      <c r="B25" s="620"/>
    </row>
    <row r="26" ht="20.1" customHeight="1" spans="1:2">
      <c r="A26" s="619" t="s">
        <v>337</v>
      </c>
      <c r="B26" s="620"/>
    </row>
    <row r="27" ht="20.1" customHeight="1" spans="1:2">
      <c r="A27" s="619" t="s">
        <v>338</v>
      </c>
      <c r="B27" s="620"/>
    </row>
    <row r="28" ht="20.1" customHeight="1" spans="1:2">
      <c r="A28" s="619" t="s">
        <v>339</v>
      </c>
      <c r="B28" s="620"/>
    </row>
    <row r="29" ht="20.1" customHeight="1" spans="1:2">
      <c r="A29" s="619" t="s">
        <v>340</v>
      </c>
      <c r="B29" s="620"/>
    </row>
    <row r="30" ht="20.1" customHeight="1" spans="1:2">
      <c r="A30" s="619" t="s">
        <v>341</v>
      </c>
      <c r="B30" s="620"/>
    </row>
    <row r="31" ht="20.1" customHeight="1" spans="1:2">
      <c r="A31" s="619" t="s">
        <v>334</v>
      </c>
      <c r="B31" s="620"/>
    </row>
    <row r="32" ht="20.1" customHeight="1" spans="1:2">
      <c r="A32" s="617" t="s">
        <v>342</v>
      </c>
      <c r="B32" s="585">
        <v>0</v>
      </c>
    </row>
    <row r="33" ht="20.1" customHeight="1" spans="1:2">
      <c r="A33" s="617" t="s">
        <v>343</v>
      </c>
      <c r="B33" s="585">
        <v>0</v>
      </c>
    </row>
    <row r="34" ht="20.1" customHeight="1" spans="1:2">
      <c r="A34" s="621" t="s">
        <v>344</v>
      </c>
      <c r="B34" s="620"/>
    </row>
    <row r="35" ht="20.1" customHeight="1" spans="1:2">
      <c r="A35" s="621" t="s">
        <v>345</v>
      </c>
      <c r="B35" s="622"/>
    </row>
    <row r="36" ht="20.1" customHeight="1" spans="1:2">
      <c r="A36" s="621" t="s">
        <v>346</v>
      </c>
      <c r="B36" s="620"/>
    </row>
    <row r="37" ht="20.1" customHeight="1" spans="1:2">
      <c r="A37" s="623" t="s">
        <v>347</v>
      </c>
      <c r="B37" s="624">
        <v>0</v>
      </c>
    </row>
    <row r="38" ht="20.1" customHeight="1" spans="1:2">
      <c r="A38" s="625" t="s">
        <v>334</v>
      </c>
      <c r="B38" s="626"/>
    </row>
    <row r="39" ht="20.1" customHeight="1" spans="1:2">
      <c r="A39" s="627" t="s">
        <v>348</v>
      </c>
      <c r="B39" s="627"/>
    </row>
  </sheetData>
  <mergeCells count="2">
    <mergeCell ref="A2:B2"/>
    <mergeCell ref="A39:B39"/>
  </mergeCells>
  <printOptions horizontalCentered="1"/>
  <pageMargins left="0.2" right="0.55" top="0.629166666666667" bottom="0.509027777777778" header="0.509027777777778" footer="0.349305555555556"/>
  <pageSetup paperSize="9" scale="86" orientation="portrait" blackAndWhite="1"/>
  <headerFooter alignWithMargins="0">
    <evenFooter>&amp;L—&amp;P—</even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B32"/>
  <sheetViews>
    <sheetView view="pageBreakPreview" zoomScaleNormal="100" zoomScaleSheetLayoutView="100" workbookViewId="0">
      <selection activeCell="C2" sqref="C2"/>
    </sheetView>
  </sheetViews>
  <sheetFormatPr defaultColWidth="9" defaultRowHeight="14.25" outlineLevelCol="1"/>
  <cols>
    <col min="1" max="1" width="42.375" style="569" customWidth="1"/>
    <col min="2" max="2" width="38.75" style="569" customWidth="1"/>
    <col min="3" max="225" width="9" style="569"/>
    <col min="226" max="226" width="34.5" style="569" customWidth="1"/>
    <col min="227" max="227" width="17" style="569" customWidth="1"/>
    <col min="228" max="228" width="16.5" style="569" customWidth="1"/>
    <col min="229" max="229" width="16.125" style="569" customWidth="1"/>
    <col min="230" max="230" width="18.25" style="569" customWidth="1"/>
    <col min="231" max="16384" width="9" style="569"/>
  </cols>
  <sheetData>
    <row r="1" spans="2:2">
      <c r="B1" s="595" t="s">
        <v>349</v>
      </c>
    </row>
    <row r="2" ht="28.5" customHeight="1" spans="1:2">
      <c r="A2" s="596" t="s">
        <v>350</v>
      </c>
      <c r="B2" s="596"/>
    </row>
    <row r="3" ht="19.5" customHeight="1" spans="1:2">
      <c r="A3" s="597"/>
      <c r="B3" s="598" t="s">
        <v>313</v>
      </c>
    </row>
    <row r="4" ht="18" customHeight="1" spans="1:2">
      <c r="A4" s="575" t="s">
        <v>314</v>
      </c>
      <c r="B4" s="599" t="s">
        <v>315</v>
      </c>
    </row>
    <row r="5" ht="18" customHeight="1" spans="1:2">
      <c r="A5" s="600" t="s">
        <v>351</v>
      </c>
      <c r="B5" s="601">
        <v>0</v>
      </c>
    </row>
    <row r="6" ht="18" customHeight="1" spans="1:2">
      <c r="A6" s="602" t="s">
        <v>352</v>
      </c>
      <c r="B6" s="603">
        <v>0</v>
      </c>
    </row>
    <row r="7" ht="18" customHeight="1" spans="1:2">
      <c r="A7" s="604" t="s">
        <v>353</v>
      </c>
      <c r="B7" s="603">
        <v>0</v>
      </c>
    </row>
    <row r="8" ht="18" customHeight="1" spans="1:2">
      <c r="A8" s="604" t="s">
        <v>354</v>
      </c>
      <c r="B8" s="603">
        <v>0</v>
      </c>
    </row>
    <row r="9" ht="18" customHeight="1" spans="1:2">
      <c r="A9" s="604" t="s">
        <v>355</v>
      </c>
      <c r="B9" s="603">
        <v>0</v>
      </c>
    </row>
    <row r="10" ht="18" customHeight="1" spans="1:2">
      <c r="A10" s="604" t="s">
        <v>356</v>
      </c>
      <c r="B10" s="603">
        <v>0</v>
      </c>
    </row>
    <row r="11" ht="18" customHeight="1" spans="1:2">
      <c r="A11" s="604" t="s">
        <v>357</v>
      </c>
      <c r="B11" s="603">
        <v>0</v>
      </c>
    </row>
    <row r="12" ht="18" customHeight="1" spans="1:2">
      <c r="A12" s="604" t="s">
        <v>358</v>
      </c>
      <c r="B12" s="603">
        <v>0</v>
      </c>
    </row>
    <row r="13" ht="18" customHeight="1" spans="1:2">
      <c r="A13" s="604" t="s">
        <v>359</v>
      </c>
      <c r="B13" s="603">
        <v>0</v>
      </c>
    </row>
    <row r="14" ht="18" customHeight="1" spans="1:2">
      <c r="A14" s="604" t="s">
        <v>360</v>
      </c>
      <c r="B14" s="603">
        <v>0</v>
      </c>
    </row>
    <row r="15" ht="18" customHeight="1" spans="1:2">
      <c r="A15" s="604" t="s">
        <v>361</v>
      </c>
      <c r="B15" s="603">
        <v>0</v>
      </c>
    </row>
    <row r="16" ht="18" customHeight="1" spans="1:2">
      <c r="A16" s="604" t="s">
        <v>362</v>
      </c>
      <c r="B16" s="603">
        <v>0</v>
      </c>
    </row>
    <row r="17" ht="18" customHeight="1" spans="1:2">
      <c r="A17" s="604" t="s">
        <v>363</v>
      </c>
      <c r="B17" s="603">
        <v>0</v>
      </c>
    </row>
    <row r="18" ht="18" customHeight="1" spans="1:2">
      <c r="A18" s="604" t="s">
        <v>364</v>
      </c>
      <c r="B18" s="603">
        <v>0</v>
      </c>
    </row>
    <row r="19" ht="18" customHeight="1" spans="1:2">
      <c r="A19" s="604" t="s">
        <v>365</v>
      </c>
      <c r="B19" s="603">
        <v>0</v>
      </c>
    </row>
    <row r="20" ht="18" customHeight="1" spans="1:2">
      <c r="A20" s="604" t="s">
        <v>366</v>
      </c>
      <c r="B20" s="603">
        <v>0</v>
      </c>
    </row>
    <row r="21" ht="18" customHeight="1" spans="1:2">
      <c r="A21" s="604" t="s">
        <v>367</v>
      </c>
      <c r="B21" s="603">
        <v>0</v>
      </c>
    </row>
    <row r="22" ht="18" customHeight="1" spans="1:2">
      <c r="A22" s="604" t="s">
        <v>368</v>
      </c>
      <c r="B22" s="603">
        <v>0</v>
      </c>
    </row>
    <row r="23" ht="18" customHeight="1" spans="1:2">
      <c r="A23" s="604" t="s">
        <v>369</v>
      </c>
      <c r="B23" s="603">
        <v>0</v>
      </c>
    </row>
    <row r="24" ht="18" customHeight="1" spans="1:2">
      <c r="A24" s="604" t="s">
        <v>370</v>
      </c>
      <c r="B24" s="603">
        <v>0</v>
      </c>
    </row>
    <row r="25" ht="18" customHeight="1" spans="1:2">
      <c r="A25" s="604" t="s">
        <v>371</v>
      </c>
      <c r="B25" s="603">
        <v>0</v>
      </c>
    </row>
    <row r="26" ht="18" customHeight="1" spans="1:2">
      <c r="A26" s="605" t="s">
        <v>372</v>
      </c>
      <c r="B26" s="603">
        <v>0</v>
      </c>
    </row>
    <row r="27" ht="18" customHeight="1" spans="1:2">
      <c r="A27" s="604" t="s">
        <v>373</v>
      </c>
      <c r="B27" s="603">
        <v>0</v>
      </c>
    </row>
    <row r="28" ht="18" customHeight="1" spans="1:2">
      <c r="A28" s="604" t="s">
        <v>374</v>
      </c>
      <c r="B28" s="603">
        <v>0</v>
      </c>
    </row>
    <row r="29" ht="18" customHeight="1" spans="1:2">
      <c r="A29" s="606" t="s">
        <v>375</v>
      </c>
      <c r="B29" s="603">
        <v>0</v>
      </c>
    </row>
    <row r="30" ht="18" customHeight="1" spans="1:2">
      <c r="A30" s="600" t="s">
        <v>376</v>
      </c>
      <c r="B30" s="603">
        <v>0</v>
      </c>
    </row>
    <row r="31" ht="18" customHeight="1" spans="1:2">
      <c r="A31" s="607" t="s">
        <v>334</v>
      </c>
      <c r="B31" s="608">
        <v>0</v>
      </c>
    </row>
    <row r="32" ht="18" customHeight="1" spans="1:2">
      <c r="A32" s="609" t="s">
        <v>348</v>
      </c>
      <c r="B32" s="610"/>
    </row>
  </sheetData>
  <mergeCells count="2">
    <mergeCell ref="A2:B2"/>
    <mergeCell ref="A32:B32"/>
  </mergeCells>
  <printOptions horizontalCentered="1"/>
  <pageMargins left="0.75" right="0.55" top="0.788888888888889" bottom="0.979166666666667" header="0.509027777777778" footer="0.509027777777778"/>
  <pageSetup paperSize="9" firstPageNumber="12" fitToHeight="0" orientation="portrait" blackAndWhite="1" useFirstPageNumber="1"/>
  <headerFooter alignWithMargins="0">
    <evenFooter>&amp;L—&amp;P—</even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B36"/>
  <sheetViews>
    <sheetView showGridLines="0" showZeros="0" view="pageBreakPreview" zoomScaleNormal="100" zoomScaleSheetLayoutView="100" workbookViewId="0">
      <selection activeCell="B17" sqref="B17"/>
    </sheetView>
  </sheetViews>
  <sheetFormatPr defaultColWidth="9" defaultRowHeight="14.25" outlineLevelCol="1"/>
  <cols>
    <col min="1" max="1" width="43.75" style="569" customWidth="1"/>
    <col min="2" max="2" width="17.125" style="570" customWidth="1"/>
    <col min="3" max="3" width="12.625" style="569"/>
    <col min="4" max="4" width="9" style="569"/>
    <col min="5" max="6" width="8.625" style="569" customWidth="1"/>
    <col min="7" max="235" width="9" style="569"/>
    <col min="236" max="236" width="43.75" style="569" customWidth="1"/>
    <col min="237" max="239" width="13.75" style="569" customWidth="1"/>
    <col min="240" max="240" width="12.75" style="569" customWidth="1"/>
    <col min="241" max="16384" width="9" style="569"/>
  </cols>
  <sheetData>
    <row r="1" spans="2:2">
      <c r="B1" s="571" t="s">
        <v>377</v>
      </c>
    </row>
    <row r="2" ht="26.1" customHeight="1" spans="1:2">
      <c r="A2" s="232" t="s">
        <v>378</v>
      </c>
      <c r="B2" s="572"/>
    </row>
    <row r="3" ht="17.25" customHeight="1" spans="1:2">
      <c r="A3" s="573"/>
      <c r="B3" s="574" t="s">
        <v>313</v>
      </c>
    </row>
    <row r="4" ht="18" customHeight="1" spans="1:2">
      <c r="A4" s="575" t="s">
        <v>314</v>
      </c>
      <c r="B4" s="576" t="s">
        <v>379</v>
      </c>
    </row>
    <row r="5" ht="18" customHeight="1" spans="1:2">
      <c r="A5" s="577" t="s">
        <v>316</v>
      </c>
      <c r="B5" s="578">
        <v>1700</v>
      </c>
    </row>
    <row r="6" ht="18" customHeight="1" spans="1:2">
      <c r="A6" s="579" t="s">
        <v>317</v>
      </c>
      <c r="B6" s="580">
        <v>1400</v>
      </c>
    </row>
    <row r="7" ht="18" customHeight="1" spans="1:2">
      <c r="A7" s="581" t="s">
        <v>380</v>
      </c>
      <c r="B7" s="582">
        <v>530</v>
      </c>
    </row>
    <row r="8" ht="18" customHeight="1" spans="1:2">
      <c r="A8" s="581" t="s">
        <v>381</v>
      </c>
      <c r="B8" s="582">
        <v>16</v>
      </c>
    </row>
    <row r="9" ht="18" customHeight="1" spans="1:2">
      <c r="A9" s="581" t="s">
        <v>382</v>
      </c>
      <c r="B9" s="582">
        <v>8</v>
      </c>
    </row>
    <row r="10" ht="18" customHeight="1" spans="1:2">
      <c r="A10" s="581" t="s">
        <v>383</v>
      </c>
      <c r="B10" s="582">
        <v>30</v>
      </c>
    </row>
    <row r="11" ht="18" customHeight="1" spans="1:2">
      <c r="A11" s="581" t="s">
        <v>384</v>
      </c>
      <c r="B11" s="582">
        <v>8</v>
      </c>
    </row>
    <row r="12" ht="18" customHeight="1" spans="1:2">
      <c r="A12" s="581" t="s">
        <v>385</v>
      </c>
      <c r="B12" s="582">
        <v>8</v>
      </c>
    </row>
    <row r="13" ht="18" customHeight="1" spans="1:2">
      <c r="A13" s="581" t="s">
        <v>386</v>
      </c>
      <c r="B13" s="582">
        <v>100</v>
      </c>
    </row>
    <row r="14" ht="18" customHeight="1" spans="1:2">
      <c r="A14" s="581" t="s">
        <v>387</v>
      </c>
      <c r="B14" s="582">
        <v>550</v>
      </c>
    </row>
    <row r="15" ht="18" customHeight="1" spans="1:2">
      <c r="A15" s="581" t="s">
        <v>388</v>
      </c>
      <c r="B15" s="582">
        <v>150</v>
      </c>
    </row>
    <row r="16" ht="18" customHeight="1" spans="1:2">
      <c r="A16" s="581" t="s">
        <v>389</v>
      </c>
      <c r="B16" s="582"/>
    </row>
    <row r="17" ht="18" customHeight="1" spans="1:2">
      <c r="A17" s="579" t="s">
        <v>335</v>
      </c>
      <c r="B17" s="580">
        <v>300</v>
      </c>
    </row>
    <row r="18" ht="18" customHeight="1" spans="1:2">
      <c r="A18" s="581" t="s">
        <v>390</v>
      </c>
      <c r="B18" s="582"/>
    </row>
    <row r="19" ht="18" customHeight="1" spans="1:2">
      <c r="A19" s="581" t="s">
        <v>391</v>
      </c>
      <c r="B19" s="582"/>
    </row>
    <row r="20" ht="18" customHeight="1" spans="1:2">
      <c r="A20" s="581" t="s">
        <v>392</v>
      </c>
      <c r="B20" s="582"/>
    </row>
    <row r="21" ht="18" customHeight="1" spans="1:2">
      <c r="A21" s="581" t="s">
        <v>393</v>
      </c>
      <c r="B21" s="582">
        <v>200</v>
      </c>
    </row>
    <row r="22" ht="18" customHeight="1" spans="1:2">
      <c r="A22" s="583" t="s">
        <v>341</v>
      </c>
      <c r="B22" s="584">
        <v>100</v>
      </c>
    </row>
    <row r="23" ht="18" customHeight="1" spans="1:2">
      <c r="A23" s="577" t="s">
        <v>342</v>
      </c>
      <c r="B23" s="585">
        <v>1183</v>
      </c>
    </row>
    <row r="24" ht="18" customHeight="1" spans="1:2">
      <c r="A24" s="586" t="s">
        <v>343</v>
      </c>
      <c r="B24" s="580">
        <v>1183</v>
      </c>
    </row>
    <row r="25" ht="18" customHeight="1" spans="1:2">
      <c r="A25" s="587" t="s">
        <v>394</v>
      </c>
      <c r="B25" s="582">
        <v>107</v>
      </c>
    </row>
    <row r="26" ht="18" customHeight="1" spans="1:2">
      <c r="A26" s="587" t="s">
        <v>395</v>
      </c>
      <c r="B26" s="582">
        <v>682</v>
      </c>
    </row>
    <row r="27" ht="18" customHeight="1" spans="1:2">
      <c r="A27" s="587" t="s">
        <v>396</v>
      </c>
      <c r="B27" s="582">
        <v>394</v>
      </c>
    </row>
    <row r="28" ht="18" customHeight="1" spans="1:2">
      <c r="A28" s="577" t="s">
        <v>397</v>
      </c>
      <c r="B28" s="580"/>
    </row>
    <row r="29" ht="18" customHeight="1" spans="1:2">
      <c r="A29" s="577" t="s">
        <v>398</v>
      </c>
      <c r="B29" s="580"/>
    </row>
    <row r="30" ht="18" customHeight="1" spans="1:2">
      <c r="A30" s="588" t="s">
        <v>399</v>
      </c>
      <c r="B30" s="582"/>
    </row>
    <row r="31" ht="18" customHeight="1" spans="1:2">
      <c r="A31" s="588" t="s">
        <v>400</v>
      </c>
      <c r="B31" s="582"/>
    </row>
    <row r="32" ht="18" customHeight="1" spans="1:2">
      <c r="A32" s="588" t="s">
        <v>401</v>
      </c>
      <c r="B32" s="582"/>
    </row>
    <row r="33" ht="18" customHeight="1" spans="1:2">
      <c r="A33" s="588" t="s">
        <v>402</v>
      </c>
      <c r="B33" s="582"/>
    </row>
    <row r="34" ht="18" customHeight="1" spans="1:2">
      <c r="A34" s="589" t="s">
        <v>403</v>
      </c>
      <c r="B34" s="590"/>
    </row>
    <row r="35" ht="18" customHeight="1" spans="1:2">
      <c r="A35" s="591" t="s">
        <v>404</v>
      </c>
      <c r="B35" s="592">
        <v>2883</v>
      </c>
    </row>
    <row r="36" ht="18" customHeight="1" spans="1:2">
      <c r="A36" s="593" t="s">
        <v>405</v>
      </c>
      <c r="B36" s="594"/>
    </row>
  </sheetData>
  <mergeCells count="1">
    <mergeCell ref="A2:B2"/>
  </mergeCells>
  <printOptions horizontalCentered="1"/>
  <pageMargins left="0.75" right="0.55" top="0.788888888888889" bottom="0.979166666666667" header="0.509027777777778" footer="0.509027777777778"/>
  <pageSetup paperSize="9" firstPageNumber="12" fitToHeight="0" orientation="portrait" blackAndWhite="1" useFirstPageNumber="1"/>
  <headerFooter alignWithMargins="0">
    <evenFooter>&amp;L—&amp;P—</even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B35"/>
  <sheetViews>
    <sheetView showGridLines="0" showZeros="0" workbookViewId="0">
      <selection activeCell="D34" sqref="D34"/>
    </sheetView>
  </sheetViews>
  <sheetFormatPr defaultColWidth="9" defaultRowHeight="14.25" outlineLevelCol="1"/>
  <cols>
    <col min="1" max="1" width="43.375" style="557" customWidth="1"/>
    <col min="2" max="2" width="15.5" style="558" customWidth="1"/>
    <col min="3" max="16384" width="9" style="557"/>
  </cols>
  <sheetData>
    <row r="1" ht="21.75" customHeight="1" spans="2:2">
      <c r="B1" s="558" t="s">
        <v>406</v>
      </c>
    </row>
    <row r="2" ht="51" customHeight="1" spans="1:2">
      <c r="A2" s="559" t="s">
        <v>407</v>
      </c>
      <c r="B2" s="559"/>
    </row>
    <row r="3" ht="20.25" customHeight="1" spans="2:2">
      <c r="B3" s="558" t="s">
        <v>313</v>
      </c>
    </row>
    <row r="4" ht="18.95" customHeight="1" spans="1:2">
      <c r="A4" s="560" t="s">
        <v>408</v>
      </c>
      <c r="B4" s="477" t="s">
        <v>379</v>
      </c>
    </row>
    <row r="5" ht="18.95" customHeight="1" spans="1:2">
      <c r="A5" s="561" t="s">
        <v>409</v>
      </c>
      <c r="B5" s="562">
        <v>1251</v>
      </c>
    </row>
    <row r="6" ht="18.95" customHeight="1" spans="1:2">
      <c r="A6" s="543" t="s">
        <v>410</v>
      </c>
      <c r="B6" s="563"/>
    </row>
    <row r="7" ht="18.95" customHeight="1" spans="1:2">
      <c r="A7" s="543" t="s">
        <v>411</v>
      </c>
      <c r="B7" s="563">
        <v>20</v>
      </c>
    </row>
    <row r="8" ht="18.95" customHeight="1" spans="1:2">
      <c r="A8" s="543" t="s">
        <v>412</v>
      </c>
      <c r="B8" s="563"/>
    </row>
    <row r="9" ht="18.95" customHeight="1" spans="1:2">
      <c r="A9" s="543" t="s">
        <v>413</v>
      </c>
      <c r="B9" s="563"/>
    </row>
    <row r="10" ht="18.95" customHeight="1" spans="1:2">
      <c r="A10" s="543" t="s">
        <v>414</v>
      </c>
      <c r="B10" s="563"/>
    </row>
    <row r="11" ht="18.95" customHeight="1" spans="1:2">
      <c r="A11" s="543" t="s">
        <v>415</v>
      </c>
      <c r="B11" s="563">
        <v>748</v>
      </c>
    </row>
    <row r="12" ht="18.95" customHeight="1" spans="1:2">
      <c r="A12" s="543" t="s">
        <v>416</v>
      </c>
      <c r="B12" s="563"/>
    </row>
    <row r="13" ht="18.95" customHeight="1" spans="1:2">
      <c r="A13" s="543" t="s">
        <v>417</v>
      </c>
      <c r="B13" s="563"/>
    </row>
    <row r="14" ht="18.95" customHeight="1" spans="1:2">
      <c r="A14" s="543" t="s">
        <v>418</v>
      </c>
      <c r="B14" s="563"/>
    </row>
    <row r="15" ht="18.95" customHeight="1" spans="1:2">
      <c r="A15" s="543" t="s">
        <v>419</v>
      </c>
      <c r="B15" s="563">
        <v>394</v>
      </c>
    </row>
    <row r="16" ht="18.95" customHeight="1" spans="1:2">
      <c r="A16" s="543" t="s">
        <v>420</v>
      </c>
      <c r="B16" s="563"/>
    </row>
    <row r="17" ht="18.95" customHeight="1" spans="1:2">
      <c r="A17" s="543" t="s">
        <v>421</v>
      </c>
      <c r="B17" s="563"/>
    </row>
    <row r="18" ht="18.95" customHeight="1" spans="1:2">
      <c r="A18" s="543" t="s">
        <v>422</v>
      </c>
      <c r="B18" s="563"/>
    </row>
    <row r="19" ht="18.95" customHeight="1" spans="1:2">
      <c r="A19" s="564" t="s">
        <v>423</v>
      </c>
      <c r="B19" s="563"/>
    </row>
    <row r="20" ht="18.95" customHeight="1" spans="1:2">
      <c r="A20" s="543" t="s">
        <v>424</v>
      </c>
      <c r="B20" s="563"/>
    </row>
    <row r="21" ht="18.95" customHeight="1" spans="1:2">
      <c r="A21" s="543" t="s">
        <v>425</v>
      </c>
      <c r="B21" s="563"/>
    </row>
    <row r="22" ht="18.95" customHeight="1" spans="1:2">
      <c r="A22" s="543" t="s">
        <v>426</v>
      </c>
      <c r="B22" s="563"/>
    </row>
    <row r="23" ht="18.95" customHeight="1" spans="1:2">
      <c r="A23" s="543" t="s">
        <v>427</v>
      </c>
      <c r="B23" s="563">
        <v>66</v>
      </c>
    </row>
    <row r="24" ht="18.95" customHeight="1" spans="1:2">
      <c r="A24" s="543" t="s">
        <v>428</v>
      </c>
      <c r="B24" s="563">
        <v>43</v>
      </c>
    </row>
    <row r="25" ht="18.95" customHeight="1" spans="1:2">
      <c r="A25" s="545" t="s">
        <v>429</v>
      </c>
      <c r="B25" s="563">
        <v>86</v>
      </c>
    </row>
    <row r="26" ht="18.95" customHeight="1" spans="1:2">
      <c r="A26" s="565" t="s">
        <v>430</v>
      </c>
      <c r="B26" s="566"/>
    </row>
    <row r="27" ht="18.95" customHeight="1" spans="1:2">
      <c r="A27" s="545" t="s">
        <v>431</v>
      </c>
      <c r="B27" s="563"/>
    </row>
    <row r="28" ht="18.95" customHeight="1" spans="1:2">
      <c r="A28" s="545" t="s">
        <v>432</v>
      </c>
      <c r="B28" s="563"/>
    </row>
    <row r="29" ht="18.95" customHeight="1" spans="1:2">
      <c r="A29" s="545" t="s">
        <v>433</v>
      </c>
      <c r="B29" s="563"/>
    </row>
    <row r="30" ht="18.95" customHeight="1" spans="1:2">
      <c r="A30" s="545" t="s">
        <v>434</v>
      </c>
      <c r="B30" s="563">
        <v>272</v>
      </c>
    </row>
    <row r="31" ht="18.95" customHeight="1" spans="1:2">
      <c r="A31" s="564" t="s">
        <v>435</v>
      </c>
      <c r="B31" s="563"/>
    </row>
    <row r="32" ht="18.95" customHeight="1" spans="1:2">
      <c r="A32" s="545" t="s">
        <v>436</v>
      </c>
      <c r="B32" s="563"/>
    </row>
    <row r="33" ht="18.95" customHeight="1" spans="1:2">
      <c r="A33" s="545" t="s">
        <v>437</v>
      </c>
      <c r="B33" s="563"/>
    </row>
    <row r="34" ht="18.95" customHeight="1" spans="1:2">
      <c r="A34" s="567" t="s">
        <v>438</v>
      </c>
      <c r="B34" s="568">
        <v>2608</v>
      </c>
    </row>
    <row r="35" ht="18.95" customHeight="1" spans="1:1">
      <c r="A35" s="557" t="s">
        <v>405</v>
      </c>
    </row>
  </sheetData>
  <sheetProtection formatCells="0" formatColumns="0" formatRows="0"/>
  <mergeCells count="1">
    <mergeCell ref="A2:B2"/>
  </mergeCells>
  <printOptions horizontalCentered="1"/>
  <pageMargins left="0.75" right="0.55" top="0.788888888888889" bottom="0.979166666666667" header="0.509027777777778" footer="0.509027777777778"/>
  <pageSetup paperSize="9" scale="87" orientation="portrait" blackAndWhite="1"/>
  <headerFooter alignWithMargins="0">
    <evenFooter>&amp;L—&amp;P—</even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45</vt:i4>
      </vt:variant>
    </vt:vector>
  </HeadingPairs>
  <TitlesOfParts>
    <vt:vector size="45" baseType="lpstr">
      <vt:lpstr>目录 (全) (2)</vt:lpstr>
      <vt:lpstr>目录 (全) (3)</vt:lpstr>
      <vt:lpstr>目录 (人大)</vt:lpstr>
      <vt:lpstr>目录 (全) (4)</vt:lpstr>
      <vt:lpstr>目录</vt:lpstr>
      <vt:lpstr>表1</vt:lpstr>
      <vt:lpstr>表2</vt:lpstr>
      <vt:lpstr>表3</vt:lpstr>
      <vt:lpstr>表4</vt:lpstr>
      <vt:lpstr>表5</vt:lpstr>
      <vt:lpstr>表6</vt:lpstr>
      <vt:lpstr>表6说明</vt:lpstr>
      <vt:lpstr>表7</vt:lpstr>
      <vt:lpstr>表17（原表15）</vt:lpstr>
      <vt:lpstr>表18 -1</vt:lpstr>
      <vt:lpstr>表18 -1 (2)</vt:lpstr>
      <vt:lpstr>表18 -1 (3)</vt:lpstr>
      <vt:lpstr>表8</vt:lpstr>
      <vt:lpstr>表8说明</vt:lpstr>
      <vt:lpstr>表9</vt:lpstr>
      <vt:lpstr>表10</vt:lpstr>
      <vt:lpstr>表11</vt:lpstr>
      <vt:lpstr>表12</vt:lpstr>
      <vt:lpstr>表13</vt:lpstr>
      <vt:lpstr>表14</vt:lpstr>
      <vt:lpstr>表15</vt:lpstr>
      <vt:lpstr>表39-1</vt:lpstr>
      <vt:lpstr>表39-1 (2)</vt:lpstr>
      <vt:lpstr>表39-1 (3)</vt:lpstr>
      <vt:lpstr>表16</vt:lpstr>
      <vt:lpstr>表17</vt:lpstr>
      <vt:lpstr>表18</vt:lpstr>
      <vt:lpstr>表19</vt:lpstr>
      <vt:lpstr>表20</vt:lpstr>
      <vt:lpstr>表21</vt:lpstr>
      <vt:lpstr>表22</vt:lpstr>
      <vt:lpstr>表23</vt:lpstr>
      <vt:lpstr>表24</vt:lpstr>
      <vt:lpstr>表25</vt:lpstr>
      <vt:lpstr>表78（专项）</vt:lpstr>
      <vt:lpstr>表79（计划）</vt:lpstr>
      <vt:lpstr>Sheet6</vt:lpstr>
      <vt:lpstr>表20（原18）</vt:lpstr>
      <vt:lpstr>表21（原19）</vt:lpstr>
      <vt:lpstr>表22(原20）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梁康强</cp:lastModifiedBy>
  <dcterms:created xsi:type="dcterms:W3CDTF">1996-12-17T01:32:00Z</dcterms:created>
  <cp:lastPrinted>2018-01-12T10:17:00Z</cp:lastPrinted>
  <dcterms:modified xsi:type="dcterms:W3CDTF">2018-04-10T09:57:35Z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2052-10.8.0.6157</vt:lpwstr>
  </property>
</Properties>
</file>